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20400" windowHeight="8295" firstSheet="1" activeTab="1"/>
  </bookViews>
  <sheets>
    <sheet name="manuál" sheetId="1" r:id="rId1"/>
    <sheet name="Bodování _čky" sheetId="2" r:id="rId2"/>
    <sheet name="Družstva_čky" sheetId="3" r:id="rId3"/>
    <sheet name="Bodování _ci" sheetId="4" r:id="rId4"/>
    <sheet name="Družstva_ci" sheetId="5" r:id="rId5"/>
  </sheets>
  <definedNames/>
  <calcPr fullCalcOnLoad="1"/>
</workbook>
</file>

<file path=xl/sharedStrings.xml><?xml version="1.0" encoding="utf-8"?>
<sst xmlns="http://schemas.openxmlformats.org/spreadsheetml/2006/main" count="322" uniqueCount="141">
  <si>
    <t>cel.poř.</t>
  </si>
  <si>
    <t>družstvo</t>
  </si>
  <si>
    <t>roč.</t>
  </si>
  <si>
    <t>body celk.</t>
  </si>
  <si>
    <t xml:space="preserve">60m </t>
  </si>
  <si>
    <t>b.</t>
  </si>
  <si>
    <t>výška</t>
  </si>
  <si>
    <t xml:space="preserve">dálka </t>
  </si>
  <si>
    <t xml:space="preserve">míček </t>
  </si>
  <si>
    <t>Pořadí</t>
  </si>
  <si>
    <t>Družstvo</t>
  </si>
  <si>
    <t>:</t>
  </si>
  <si>
    <t>Pomocný výpočet</t>
  </si>
  <si>
    <t>Manuál :</t>
  </si>
  <si>
    <t>Pouze jednoduchá verze v Excelu.</t>
  </si>
  <si>
    <r>
      <t xml:space="preserve">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 vyplníte před soutěží modře </t>
    </r>
  </si>
  <si>
    <t>vybarvené buňky, jména, ročníky, družstva apod.</t>
  </si>
  <si>
    <t>Potom pouze vyplníte výkony jednotlivých závodníků v buňkách vybarvených .</t>
  </si>
  <si>
    <t xml:space="preserve"> Obodování se provádí souběžně se vstupováním výkonů.</t>
  </si>
  <si>
    <t>Po skončení závodů pouze setřídíte list, viz návod na ploše a můžete tisknout výsledky.</t>
  </si>
  <si>
    <r>
      <t xml:space="preserve">Další listy </t>
    </r>
    <r>
      <rPr>
        <b/>
        <i/>
        <sz val="10"/>
        <rFont val="Arial"/>
        <family val="2"/>
      </rPr>
      <t>"Družstva" a "Jednotlivci"</t>
    </r>
    <r>
      <rPr>
        <sz val="10"/>
        <rFont val="Arial"/>
        <family val="0"/>
      </rPr>
      <t xml:space="preserve"> jsou jen další výstupy výsledků .</t>
    </r>
  </si>
  <si>
    <r>
      <t xml:space="preserve">V této verzi v listu </t>
    </r>
    <r>
      <rPr>
        <b/>
        <i/>
        <sz val="10"/>
        <rFont val="Arial"/>
        <family val="2"/>
      </rPr>
      <t>"Bodování"</t>
    </r>
    <r>
      <rPr>
        <sz val="10"/>
        <rFont val="Arial"/>
        <family val="0"/>
      </rPr>
      <t xml:space="preserve">máte vyplněné buňky jako příklad, pro ostré použití tyto buňky pouze vymažte. </t>
    </r>
  </si>
  <si>
    <r>
      <t xml:space="preserve">Pozor pouze ty buňky co jsou podbarveny                   v listu </t>
    </r>
    <r>
      <rPr>
        <b/>
        <i/>
        <u val="single"/>
        <sz val="10"/>
        <rFont val="Arial"/>
        <family val="0"/>
      </rPr>
      <t>"Bodování" !!!</t>
    </r>
  </si>
  <si>
    <t>Tato verze umožňuje v jedné kategorii pouze 10 družstev.</t>
  </si>
  <si>
    <t>Při větším počtu, se dají další družstva přikopírovat, nebo jet jednu kategorii na dvou či více listech (závodech).</t>
  </si>
  <si>
    <t>Pokud bude potřeba vyrobím i verzi se startovními listinami a zpracováním výsledků podle disciplín, tak</t>
  </si>
  <si>
    <r>
      <t xml:space="preserve">jak je to v mé verzi </t>
    </r>
    <r>
      <rPr>
        <b/>
        <sz val="10"/>
        <rFont val="Arial"/>
        <family val="2"/>
      </rPr>
      <t>"Poháru rozhlasu".</t>
    </r>
  </si>
  <si>
    <t>Berte to zatím jako pokus Vám pomoci. Vítám všechny připomínky i doplnění.</t>
  </si>
  <si>
    <t>Karel Šebelka ,Na Jezírku 642, 460 06  Liberec 6  mob. 608346308, tel.domů po práci 485 131 694</t>
  </si>
  <si>
    <t>karelsebelka@seznam.cz</t>
  </si>
  <si>
    <t xml:space="preserve">800m </t>
  </si>
  <si>
    <t xml:space="preserve">koule </t>
  </si>
  <si>
    <t>body</t>
  </si>
  <si>
    <t>okresní finále</t>
  </si>
  <si>
    <t>PR</t>
  </si>
  <si>
    <t>okr.</t>
  </si>
  <si>
    <t>ZŠ a MŠ Hranice, Struhlovsko</t>
  </si>
  <si>
    <t>Čadrová Klára</t>
  </si>
  <si>
    <t>Fojtů Kateřina</t>
  </si>
  <si>
    <t>Duchoňová Kateřina</t>
  </si>
  <si>
    <t>Macenauerová Aneta</t>
  </si>
  <si>
    <t>Hranice 24. 5. 2012</t>
  </si>
  <si>
    <t>ZŠ Přerov, Svisle</t>
  </si>
  <si>
    <t>Dvořáková Lenka</t>
  </si>
  <si>
    <t>Glosová Barbora</t>
  </si>
  <si>
    <t>Glozygová Pavla</t>
  </si>
  <si>
    <t>Klváčková Anna</t>
  </si>
  <si>
    <t>Lošťáková Tereza</t>
  </si>
  <si>
    <t>ZŠ Dřevohostice</t>
  </si>
  <si>
    <t>Bělánková Marie</t>
  </si>
  <si>
    <t>Rosulková Klára</t>
  </si>
  <si>
    <t>Bolcková Monika</t>
  </si>
  <si>
    <t>Křížová Jitka</t>
  </si>
  <si>
    <t>Školoudová Iva</t>
  </si>
  <si>
    <t xml:space="preserve">ZŠ Hranice, 1.máje </t>
  </si>
  <si>
    <t>Kuchařová Zuzana</t>
  </si>
  <si>
    <t>Waasová Petra</t>
  </si>
  <si>
    <t>Hošťálková Pavlína</t>
  </si>
  <si>
    <t>Římáková Gabriela</t>
  </si>
  <si>
    <t>Svobodová Kristýna</t>
  </si>
  <si>
    <t>ZŠ a MŠ Lipník, Hranická</t>
  </si>
  <si>
    <t>Bouchalová Jana</t>
  </si>
  <si>
    <t>Dvořáková Kristýna</t>
  </si>
  <si>
    <t>Ďurčíková Veronika</t>
  </si>
  <si>
    <t>Drietomská Apolena</t>
  </si>
  <si>
    <t>Suchánková Terezie</t>
  </si>
  <si>
    <t>ZŠ a MŠ Všechovice</t>
  </si>
  <si>
    <t>Lesáková Simona</t>
  </si>
  <si>
    <t>Mrázková Aneta</t>
  </si>
  <si>
    <t>Chrastinová Tereza</t>
  </si>
  <si>
    <t>Juráňová Klára</t>
  </si>
  <si>
    <t>ZŠ Přerov, U Tenisu</t>
  </si>
  <si>
    <t>Jankovičová Denisa</t>
  </si>
  <si>
    <t>Zamazalová Ellen</t>
  </si>
  <si>
    <t>Pokorná Marie</t>
  </si>
  <si>
    <t>Rybecká Denisa</t>
  </si>
  <si>
    <t>Gymnázium Hranice</t>
  </si>
  <si>
    <t>Adámková Gabriela</t>
  </si>
  <si>
    <t>Konečná Eliška</t>
  </si>
  <si>
    <t>Gadasová Simona</t>
  </si>
  <si>
    <t>Krausová Tereza</t>
  </si>
  <si>
    <t>Staňková Barbora</t>
  </si>
  <si>
    <t xml:space="preserve">  Atletický čtyřboj 2012</t>
  </si>
  <si>
    <t>Maňák Jaroslav</t>
  </si>
  <si>
    <t>Vilím Jaroslav</t>
  </si>
  <si>
    <t>Hendrych Daniel</t>
  </si>
  <si>
    <t>Motloch Patrik</t>
  </si>
  <si>
    <t>Seibert Jan</t>
  </si>
  <si>
    <t>Gregovský Jaroslav</t>
  </si>
  <si>
    <t>Švarc Libor</t>
  </si>
  <si>
    <t>Bečák Daniel</t>
  </si>
  <si>
    <t>Bakala Josef</t>
  </si>
  <si>
    <t>Bařina Adam</t>
  </si>
  <si>
    <t>Bršťák Robin</t>
  </si>
  <si>
    <t>Krajcar Filip</t>
  </si>
  <si>
    <t>Gerhard Zdeněk</t>
  </si>
  <si>
    <t>Minařík Kamil</t>
  </si>
  <si>
    <t>Czyz Daniel</t>
  </si>
  <si>
    <t>Hošťálek Petr</t>
  </si>
  <si>
    <t>Kolář Dominik</t>
  </si>
  <si>
    <t>Lehnert Dominik</t>
  </si>
  <si>
    <t>Walach Martin</t>
  </si>
  <si>
    <t>Rolinc Daniel</t>
  </si>
  <si>
    <t>Ševčík Nikolas</t>
  </si>
  <si>
    <t>ZŠ Přerov, Želatovská</t>
  </si>
  <si>
    <t>Kočica Filip</t>
  </si>
  <si>
    <t>Procházka Tomáš</t>
  </si>
  <si>
    <t>Nezval Vojtěch</t>
  </si>
  <si>
    <t>Puška Boris</t>
  </si>
  <si>
    <t>ZŠ Přerov, Za Mlýnem</t>
  </si>
  <si>
    <t>Přibyl David</t>
  </si>
  <si>
    <t>Zábranský Jan</t>
  </si>
  <si>
    <t>Grepl Daniel</t>
  </si>
  <si>
    <t>Jandásek Marek</t>
  </si>
  <si>
    <t>Jedlička Patrik</t>
  </si>
  <si>
    <t>Heger Jakub</t>
  </si>
  <si>
    <t>Vinklárek Patrik</t>
  </si>
  <si>
    <t>Beran Daniel</t>
  </si>
  <si>
    <t>Škrobal David</t>
  </si>
  <si>
    <t>ZŠ a MŠ Drahotuše A</t>
  </si>
  <si>
    <t>ZŠ a MŠ Drahotuše B</t>
  </si>
  <si>
    <t>BeranTomáš</t>
  </si>
  <si>
    <t>Peperník Tomáš</t>
  </si>
  <si>
    <t>Částečka Roman</t>
  </si>
  <si>
    <t>Navrátil Dominik</t>
  </si>
  <si>
    <t>Kočajnar Tomáš</t>
  </si>
  <si>
    <t>Sázavský Michal</t>
  </si>
  <si>
    <t>Pírko Petr</t>
  </si>
  <si>
    <t>Vozák Lukáš</t>
  </si>
  <si>
    <t>Vývoda Jan</t>
  </si>
  <si>
    <t>ZŠ a MŠ Hranice, Struhlovsko A</t>
  </si>
  <si>
    <t>ZŠ a MŠ Hranice, Struhlovsko B</t>
  </si>
  <si>
    <t>STARŠÍ  ŽÁCI</t>
  </si>
  <si>
    <t>Hošek David</t>
  </si>
  <si>
    <t>Gerhát Michal</t>
  </si>
  <si>
    <t>Šimková Karin</t>
  </si>
  <si>
    <t>Vybíralová Monika</t>
  </si>
  <si>
    <r>
      <rPr>
        <sz val="11"/>
        <color indexed="9"/>
        <rFont val="Arial Black"/>
        <family val="2"/>
      </rPr>
      <t>STARŠÍ  ŽÁCI</t>
    </r>
    <r>
      <rPr>
        <sz val="10"/>
        <color indexed="9"/>
        <rFont val="Arial"/>
        <family val="2"/>
      </rPr>
      <t xml:space="preserve"> </t>
    </r>
  </si>
  <si>
    <r>
      <rPr>
        <sz val="11"/>
        <color indexed="9"/>
        <rFont val="Arial Black"/>
        <family val="2"/>
      </rPr>
      <t>STARŠÍ  ŽÁKYNĚ</t>
    </r>
    <r>
      <rPr>
        <sz val="10"/>
        <color indexed="9"/>
        <rFont val="Arial"/>
        <family val="2"/>
      </rPr>
      <t xml:space="preserve"> </t>
    </r>
  </si>
  <si>
    <t>okres</t>
  </si>
  <si>
    <t>Buršík Andrej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</si>
</sst>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  <numFmt numFmtId="167" formatCode="00.00"/>
    <numFmt numFmtId="168" formatCode="[$-405]d\.\ mmmm\ yyyy"/>
    <numFmt numFmtId="169" formatCode="000\ 00"/>
  </numFmts>
  <fonts count="3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0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z val="8"/>
      <name val="Arial CE"/>
      <family val="0"/>
    </font>
    <font>
      <sz val="10"/>
      <name val="Times New Roman"/>
      <family val="1"/>
    </font>
    <font>
      <b/>
      <i/>
      <sz val="10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0"/>
    </font>
    <font>
      <b/>
      <i/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 CE"/>
      <family val="0"/>
    </font>
    <font>
      <sz val="10"/>
      <color indexed="22"/>
      <name val="Arial"/>
      <family val="2"/>
    </font>
    <font>
      <b/>
      <sz val="10"/>
      <color indexed="9"/>
      <name val="Arial CE"/>
      <family val="0"/>
    </font>
    <font>
      <sz val="11"/>
      <color indexed="9"/>
      <name val="Arial Black"/>
      <family val="2"/>
    </font>
    <font>
      <sz val="10"/>
      <color indexed="9"/>
      <name val="Arial"/>
      <family val="2"/>
    </font>
    <font>
      <sz val="16"/>
      <color indexed="9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7" borderId="8" applyNumberFormat="0" applyAlignment="0" applyProtection="0"/>
    <xf numFmtId="0" fontId="34" fillId="19" borderId="8" applyNumberFormat="0" applyAlignment="0" applyProtection="0"/>
    <xf numFmtId="0" fontId="35" fillId="19" borderId="9" applyNumberFormat="0" applyAlignment="0" applyProtection="0"/>
    <xf numFmtId="0" fontId="36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/>
    </xf>
    <xf numFmtId="0" fontId="2" fillId="24" borderId="14" xfId="0" applyFont="1" applyFill="1" applyBorder="1" applyAlignment="1">
      <alignment/>
    </xf>
    <xf numFmtId="0" fontId="0" fillId="0" borderId="12" xfId="0" applyBorder="1" applyAlignment="1">
      <alignment/>
    </xf>
    <xf numFmtId="0" fontId="3" fillId="24" borderId="15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2" fillId="24" borderId="16" xfId="0" applyNumberFormat="1" applyFont="1" applyFill="1" applyBorder="1" applyAlignment="1">
      <alignment/>
    </xf>
    <xf numFmtId="0" fontId="0" fillId="24" borderId="0" xfId="0" applyFill="1" applyAlignment="1">
      <alignment/>
    </xf>
    <xf numFmtId="0" fontId="1" fillId="0" borderId="0" xfId="0" applyFont="1" applyAlignment="1">
      <alignment horizontal="center"/>
    </xf>
    <xf numFmtId="0" fontId="2" fillId="24" borderId="17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24" borderId="18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/>
    </xf>
    <xf numFmtId="1" fontId="5" fillId="0" borderId="0" xfId="0" applyNumberFormat="1" applyFont="1" applyBorder="1" applyAlignment="1" quotePrefix="1">
      <alignment/>
    </xf>
    <xf numFmtId="166" fontId="5" fillId="0" borderId="0" xfId="0" applyNumberFormat="1" applyFon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24" borderId="18" xfId="0" applyFont="1" applyFill="1" applyBorder="1" applyAlignment="1">
      <alignment/>
    </xf>
    <xf numFmtId="166" fontId="5" fillId="0" borderId="20" xfId="0" applyNumberFormat="1" applyFont="1" applyBorder="1" applyAlignment="1">
      <alignment/>
    </xf>
    <xf numFmtId="166" fontId="5" fillId="0" borderId="10" xfId="0" applyNumberFormat="1" applyFont="1" applyBorder="1" applyAlignment="1">
      <alignment/>
    </xf>
    <xf numFmtId="0" fontId="1" fillId="0" borderId="13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1" fontId="2" fillId="0" borderId="2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" fontId="8" fillId="0" borderId="22" xfId="0" applyNumberFormat="1" applyFont="1" applyBorder="1" applyAlignment="1">
      <alignment/>
    </xf>
    <xf numFmtId="0" fontId="3" fillId="0" borderId="0" xfId="0" applyFont="1" applyAlignment="1">
      <alignment/>
    </xf>
    <xf numFmtId="1" fontId="5" fillId="0" borderId="23" xfId="0" applyNumberFormat="1" applyFont="1" applyBorder="1" applyAlignment="1">
      <alignment horizontal="right"/>
    </xf>
    <xf numFmtId="1" fontId="5" fillId="0" borderId="24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0" fillId="17" borderId="0" xfId="0" applyFill="1" applyAlignment="1">
      <alignment/>
    </xf>
    <xf numFmtId="0" fontId="10" fillId="0" borderId="0" xfId="0" applyFont="1" applyAlignment="1">
      <alignment/>
    </xf>
    <xf numFmtId="0" fontId="12" fillId="0" borderId="0" xfId="36" applyAlignment="1" applyProtection="1">
      <alignment/>
      <protection/>
    </xf>
    <xf numFmtId="0" fontId="7" fillId="17" borderId="25" xfId="0" applyFont="1" applyFill="1" applyBorder="1" applyAlignment="1">
      <alignment/>
    </xf>
    <xf numFmtId="0" fontId="7" fillId="17" borderId="17" xfId="0" applyFont="1" applyFill="1" applyBorder="1" applyAlignment="1">
      <alignment/>
    </xf>
    <xf numFmtId="0" fontId="7" fillId="17" borderId="18" xfId="0" applyFont="1" applyFill="1" applyBorder="1" applyAlignment="1">
      <alignment/>
    </xf>
    <xf numFmtId="167" fontId="1" fillId="17" borderId="20" xfId="0" applyNumberFormat="1" applyFont="1" applyFill="1" applyBorder="1" applyAlignment="1">
      <alignment horizontal="right"/>
    </xf>
    <xf numFmtId="167" fontId="1" fillId="17" borderId="0" xfId="0" applyNumberFormat="1" applyFont="1" applyFill="1" applyBorder="1" applyAlignment="1">
      <alignment horizontal="right"/>
    </xf>
    <xf numFmtId="167" fontId="1" fillId="17" borderId="10" xfId="0" applyNumberFormat="1" applyFont="1" applyFill="1" applyBorder="1" applyAlignment="1">
      <alignment horizontal="right"/>
    </xf>
    <xf numFmtId="164" fontId="1" fillId="17" borderId="26" xfId="0" applyNumberFormat="1" applyFont="1" applyFill="1" applyBorder="1" applyAlignment="1">
      <alignment horizontal="right"/>
    </xf>
    <xf numFmtId="0" fontId="1" fillId="17" borderId="25" xfId="0" applyFont="1" applyFill="1" applyBorder="1" applyAlignment="1">
      <alignment horizontal="right"/>
    </xf>
    <xf numFmtId="2" fontId="1" fillId="17" borderId="25" xfId="0" applyNumberFormat="1" applyFont="1" applyFill="1" applyBorder="1" applyAlignment="1">
      <alignment horizontal="right"/>
    </xf>
    <xf numFmtId="164" fontId="1" fillId="17" borderId="27" xfId="0" applyNumberFormat="1" applyFont="1" applyFill="1" applyBorder="1" applyAlignment="1">
      <alignment horizontal="right"/>
    </xf>
    <xf numFmtId="0" fontId="5" fillId="0" borderId="0" xfId="0" applyFont="1" applyAlignment="1" quotePrefix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1" fontId="3" fillId="0" borderId="31" xfId="0" applyNumberFormat="1" applyFont="1" applyBorder="1" applyAlignment="1">
      <alignment/>
    </xf>
    <xf numFmtId="0" fontId="1" fillId="3" borderId="3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/>
    </xf>
    <xf numFmtId="0" fontId="1" fillId="3" borderId="12" xfId="0" applyFont="1" applyFill="1" applyBorder="1" applyAlignment="1">
      <alignment horizontal="right"/>
    </xf>
    <xf numFmtId="1" fontId="5" fillId="3" borderId="32" xfId="0" applyNumberFormat="1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2" fontId="1" fillId="3" borderId="14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1" fontId="1" fillId="0" borderId="33" xfId="0" applyNumberFormat="1" applyFont="1" applyBorder="1" applyAlignment="1">
      <alignment/>
    </xf>
    <xf numFmtId="0" fontId="1" fillId="17" borderId="17" xfId="0" applyFont="1" applyFill="1" applyBorder="1" applyAlignment="1">
      <alignment horizontal="right"/>
    </xf>
    <xf numFmtId="2" fontId="1" fillId="17" borderId="17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1" fontId="4" fillId="0" borderId="0" xfId="0" applyNumberFormat="1" applyFont="1" applyBorder="1" applyAlignment="1">
      <alignment horizontal="right"/>
    </xf>
    <xf numFmtId="1" fontId="1" fillId="0" borderId="34" xfId="0" applyNumberFormat="1" applyFont="1" applyBorder="1" applyAlignment="1">
      <alignment/>
    </xf>
    <xf numFmtId="164" fontId="1" fillId="17" borderId="35" xfId="0" applyNumberFormat="1" applyFont="1" applyFill="1" applyBorder="1" applyAlignment="1">
      <alignment horizontal="right"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1" fontId="1" fillId="0" borderId="27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" fillId="17" borderId="18" xfId="0" applyFont="1" applyFill="1" applyBorder="1" applyAlignment="1">
      <alignment horizontal="right"/>
    </xf>
    <xf numFmtId="2" fontId="1" fillId="17" borderId="18" xfId="0" applyNumberFormat="1" applyFont="1" applyFill="1" applyBorder="1" applyAlignment="1">
      <alignment horizontal="right"/>
    </xf>
    <xf numFmtId="0" fontId="4" fillId="0" borderId="36" xfId="0" applyFont="1" applyFill="1" applyBorder="1" applyAlignment="1" applyProtection="1">
      <alignment horizontal="center"/>
      <protection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164" fontId="1" fillId="3" borderId="31" xfId="0" applyNumberFormat="1" applyFont="1" applyFill="1" applyBorder="1" applyAlignment="1">
      <alignment/>
    </xf>
    <xf numFmtId="0" fontId="7" fillId="3" borderId="14" xfId="0" applyFont="1" applyFill="1" applyBorder="1" applyAlignment="1">
      <alignment/>
    </xf>
    <xf numFmtId="167" fontId="1" fillId="3" borderId="12" xfId="0" applyNumberFormat="1" applyFont="1" applyFill="1" applyBorder="1" applyAlignment="1">
      <alignment horizontal="right"/>
    </xf>
    <xf numFmtId="0" fontId="4" fillId="0" borderId="37" xfId="0" applyFont="1" applyFill="1" applyBorder="1" applyAlignment="1" applyProtection="1">
      <alignment horizontal="center"/>
      <protection/>
    </xf>
    <xf numFmtId="1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25" borderId="12" xfId="0" applyFill="1" applyBorder="1" applyAlignment="1">
      <alignment/>
    </xf>
    <xf numFmtId="0" fontId="1" fillId="25" borderId="14" xfId="0" applyFont="1" applyFill="1" applyBorder="1" applyAlignment="1">
      <alignment horizontal="right"/>
    </xf>
    <xf numFmtId="0" fontId="3" fillId="25" borderId="12" xfId="0" applyFont="1" applyFill="1" applyBorder="1" applyAlignment="1">
      <alignment/>
    </xf>
    <xf numFmtId="2" fontId="1" fillId="25" borderId="14" xfId="0" applyNumberFormat="1" applyFont="1" applyFill="1" applyBorder="1" applyAlignment="1">
      <alignment horizontal="right"/>
    </xf>
    <xf numFmtId="2" fontId="1" fillId="25" borderId="12" xfId="0" applyNumberFormat="1" applyFont="1" applyFill="1" applyBorder="1" applyAlignment="1">
      <alignment horizontal="right"/>
    </xf>
    <xf numFmtId="0" fontId="3" fillId="0" borderId="24" xfId="0" applyFont="1" applyBorder="1" applyAlignment="1">
      <alignment/>
    </xf>
    <xf numFmtId="0" fontId="3" fillId="0" borderId="23" xfId="0" applyFont="1" applyBorder="1" applyAlignment="1">
      <alignment/>
    </xf>
    <xf numFmtId="164" fontId="1" fillId="25" borderId="31" xfId="0" applyNumberFormat="1" applyFont="1" applyFill="1" applyBorder="1" applyAlignment="1">
      <alignment/>
    </xf>
    <xf numFmtId="0" fontId="3" fillId="25" borderId="12" xfId="0" applyFont="1" applyFill="1" applyBorder="1" applyAlignment="1">
      <alignment/>
    </xf>
    <xf numFmtId="0" fontId="7" fillId="25" borderId="14" xfId="0" applyFont="1" applyFill="1" applyBorder="1" applyAlignment="1">
      <alignment/>
    </xf>
    <xf numFmtId="167" fontId="1" fillId="25" borderId="12" xfId="0" applyNumberFormat="1" applyFont="1" applyFill="1" applyBorder="1" applyAlignment="1">
      <alignment horizontal="right"/>
    </xf>
    <xf numFmtId="1" fontId="5" fillId="25" borderId="32" xfId="0" applyNumberFormat="1" applyFont="1" applyFill="1" applyBorder="1" applyAlignment="1">
      <alignment horizontal="right"/>
    </xf>
    <xf numFmtId="0" fontId="3" fillId="25" borderId="32" xfId="0" applyFont="1" applyFill="1" applyBorder="1" applyAlignment="1">
      <alignment/>
    </xf>
    <xf numFmtId="0" fontId="3" fillId="25" borderId="15" xfId="0" applyFont="1" applyFill="1" applyBorder="1" applyAlignment="1">
      <alignment/>
    </xf>
    <xf numFmtId="0" fontId="0" fillId="26" borderId="0" xfId="0" applyFill="1" applyAlignment="1">
      <alignment/>
    </xf>
    <xf numFmtId="0" fontId="15" fillId="26" borderId="0" xfId="0" applyFont="1" applyFill="1" applyAlignment="1">
      <alignment/>
    </xf>
    <xf numFmtId="14" fontId="16" fillId="26" borderId="0" xfId="0" applyNumberFormat="1" applyFont="1" applyFill="1" applyAlignment="1">
      <alignment horizontal="right"/>
    </xf>
    <xf numFmtId="0" fontId="15" fillId="26" borderId="0" xfId="0" applyFont="1" applyFill="1" applyAlignment="1">
      <alignment/>
    </xf>
    <xf numFmtId="0" fontId="0" fillId="26" borderId="0" xfId="0" applyFont="1" applyFill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2" fontId="1" fillId="17" borderId="26" xfId="0" applyNumberFormat="1" applyFont="1" applyFill="1" applyBorder="1" applyAlignment="1">
      <alignment horizontal="right"/>
    </xf>
    <xf numFmtId="2" fontId="1" fillId="17" borderId="35" xfId="0" applyNumberFormat="1" applyFont="1" applyFill="1" applyBorder="1" applyAlignment="1">
      <alignment horizontal="right"/>
    </xf>
    <xf numFmtId="2" fontId="1" fillId="17" borderId="27" xfId="0" applyNumberFormat="1" applyFont="1" applyFill="1" applyBorder="1" applyAlignment="1">
      <alignment horizontal="right"/>
    </xf>
    <xf numFmtId="2" fontId="0" fillId="0" borderId="0" xfId="0" applyNumberFormat="1" applyAlignment="1">
      <alignment/>
    </xf>
    <xf numFmtId="2" fontId="1" fillId="3" borderId="31" xfId="0" applyNumberFormat="1" applyFont="1" applyFill="1" applyBorder="1" applyAlignment="1">
      <alignment/>
    </xf>
    <xf numFmtId="1" fontId="14" fillId="27" borderId="25" xfId="0" applyNumberFormat="1" applyFont="1" applyFill="1" applyBorder="1" applyAlignment="1" quotePrefix="1">
      <alignment/>
    </xf>
    <xf numFmtId="1" fontId="6" fillId="27" borderId="23" xfId="0" applyNumberFormat="1" applyFont="1" applyFill="1" applyBorder="1" applyAlignment="1" quotePrefix="1">
      <alignment/>
    </xf>
    <xf numFmtId="1" fontId="14" fillId="27" borderId="0" xfId="0" applyNumberFormat="1" applyFont="1" applyFill="1" applyBorder="1" applyAlignment="1" quotePrefix="1">
      <alignment/>
    </xf>
    <xf numFmtId="1" fontId="6" fillId="27" borderId="0" xfId="0" applyNumberFormat="1" applyFont="1" applyFill="1" applyBorder="1" applyAlignment="1" quotePrefix="1">
      <alignment/>
    </xf>
    <xf numFmtId="0" fontId="18" fillId="26" borderId="0" xfId="0" applyFont="1" applyFill="1" applyAlignment="1">
      <alignment/>
    </xf>
    <xf numFmtId="1" fontId="14" fillId="27" borderId="20" xfId="0" applyNumberFormat="1" applyFont="1" applyFill="1" applyBorder="1" applyAlignment="1" quotePrefix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27" borderId="6" xfId="0" applyFill="1" applyBorder="1" applyAlignment="1">
      <alignment/>
    </xf>
    <xf numFmtId="14" fontId="5" fillId="27" borderId="6" xfId="0" applyNumberFormat="1" applyFont="1" applyFill="1" applyBorder="1" applyAlignment="1" quotePrefix="1">
      <alignment/>
    </xf>
    <xf numFmtId="14" fontId="5" fillId="27" borderId="6" xfId="0" applyNumberFormat="1" applyFont="1" applyFill="1" applyBorder="1" applyAlignment="1" quotePrefix="1">
      <alignment horizontal="center"/>
    </xf>
    <xf numFmtId="1" fontId="5" fillId="27" borderId="6" xfId="0" applyNumberFormat="1" applyFont="1" applyFill="1" applyBorder="1" applyAlignment="1" quotePrefix="1">
      <alignment horizontal="center"/>
    </xf>
    <xf numFmtId="0" fontId="17" fillId="26" borderId="0" xfId="0" applyFont="1" applyFill="1" applyAlignment="1">
      <alignment/>
    </xf>
    <xf numFmtId="0" fontId="3" fillId="0" borderId="38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38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 applyProtection="1">
      <alignment/>
      <protection locked="0"/>
    </xf>
    <xf numFmtId="0" fontId="3" fillId="0" borderId="39" xfId="0" applyFont="1" applyBorder="1" applyAlignment="1">
      <alignment/>
    </xf>
    <xf numFmtId="0" fontId="3" fillId="0" borderId="39" xfId="0" applyFont="1" applyBorder="1" applyAlignment="1">
      <alignment/>
    </xf>
    <xf numFmtId="1" fontId="5" fillId="0" borderId="39" xfId="0" applyNumberFormat="1" applyFont="1" applyBorder="1" applyAlignment="1">
      <alignment horizontal="right"/>
    </xf>
    <xf numFmtId="0" fontId="1" fillId="0" borderId="4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9" fillId="26" borderId="0" xfId="0" applyFont="1" applyFill="1" applyAlignment="1">
      <alignment horizontal="center"/>
    </xf>
    <xf numFmtId="0" fontId="18" fillId="26" borderId="0" xfId="0" applyFont="1" applyFill="1" applyAlignment="1">
      <alignment horizontal="center"/>
    </xf>
    <xf numFmtId="0" fontId="18" fillId="26" borderId="0" xfId="0" applyFont="1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relsebelka@seznam.cz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5.75">
      <c r="A1" s="40" t="s">
        <v>13</v>
      </c>
    </row>
    <row r="2" ht="12.75">
      <c r="A2" t="s">
        <v>14</v>
      </c>
    </row>
    <row r="3" spans="1:6" ht="12.75">
      <c r="A3" t="s">
        <v>15</v>
      </c>
      <c r="E3" s="11"/>
      <c r="F3" s="30" t="s">
        <v>16</v>
      </c>
    </row>
    <row r="4" spans="1:8" ht="12.75">
      <c r="A4" t="s">
        <v>17</v>
      </c>
      <c r="H4" s="41"/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8" ht="12.75">
      <c r="A8" t="s">
        <v>21</v>
      </c>
    </row>
    <row r="9" spans="1:5" ht="12.75">
      <c r="A9" s="42" t="s">
        <v>22</v>
      </c>
      <c r="E9" s="41"/>
    </row>
    <row r="10" ht="12.75">
      <c r="A10" t="s">
        <v>23</v>
      </c>
    </row>
    <row r="11" ht="12.75">
      <c r="A11" t="s">
        <v>24</v>
      </c>
    </row>
    <row r="12" ht="12.75">
      <c r="A12" t="s">
        <v>25</v>
      </c>
    </row>
    <row r="13" ht="12.75">
      <c r="A13" t="s">
        <v>26</v>
      </c>
    </row>
    <row r="14" ht="12.75">
      <c r="A14" t="s">
        <v>27</v>
      </c>
    </row>
    <row r="15" ht="12.75">
      <c r="A15" s="36" t="s">
        <v>28</v>
      </c>
    </row>
    <row r="16" ht="12.75">
      <c r="A16" s="43" t="s">
        <v>29</v>
      </c>
    </row>
  </sheetData>
  <sheetProtection password="CF61" sheet="1" objects="1" scenarios="1"/>
  <hyperlinks>
    <hyperlink ref="A16" r:id="rId1" display="karelsebelka@seznam.cz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tabSelected="1" zoomScalePageLayoutView="0" workbookViewId="0" topLeftCell="A1">
      <selection activeCell="B54" sqref="B54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24.28125" style="0" customWidth="1"/>
    <col min="4" max="4" width="4.00390625" style="0" customWidth="1"/>
    <col min="5" max="5" width="3.7109375" style="0" customWidth="1"/>
    <col min="7" max="7" width="0" style="0" hidden="1" customWidth="1"/>
    <col min="8" max="8" width="6.28125" style="0" customWidth="1"/>
    <col min="9" max="9" width="6.8515625" style="0" customWidth="1"/>
    <col min="10" max="10" width="2.57421875" style="0" customWidth="1"/>
    <col min="11" max="11" width="1.421875" style="0" customWidth="1"/>
    <col min="12" max="13" width="6.421875" style="0" customWidth="1"/>
    <col min="14" max="14" width="6.7109375" style="0" customWidth="1"/>
    <col min="15" max="15" width="6.140625" style="0" customWidth="1"/>
    <col min="16" max="16" width="6.28125" style="0" customWidth="1"/>
    <col min="17" max="17" width="6.421875" style="0" customWidth="1"/>
    <col min="18" max="18" width="6.8515625" style="0" customWidth="1"/>
    <col min="19" max="19" width="6.28125" style="0" customWidth="1"/>
    <col min="20" max="20" width="8.140625" style="0" customWidth="1"/>
    <col min="21" max="21" width="7.28125" style="0" customWidth="1"/>
    <col min="23" max="24" width="0" style="0" hidden="1" customWidth="1"/>
  </cols>
  <sheetData>
    <row r="1" spans="1:21" ht="12.75" customHeight="1">
      <c r="A1" s="145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8.75">
      <c r="A3" s="126" t="s">
        <v>138</v>
      </c>
      <c r="B3" s="110"/>
      <c r="C3" s="110"/>
      <c r="D3" s="113"/>
      <c r="E3" s="114"/>
      <c r="F3" s="114"/>
      <c r="G3" s="114"/>
      <c r="H3" s="146" t="s">
        <v>33</v>
      </c>
      <c r="I3" s="146"/>
      <c r="J3" s="146"/>
      <c r="K3" s="146"/>
      <c r="L3" s="146"/>
      <c r="M3" s="146"/>
      <c r="N3" s="146"/>
      <c r="O3" s="146"/>
      <c r="P3" s="110"/>
      <c r="Q3" s="110"/>
      <c r="R3" s="110"/>
      <c r="S3" s="110"/>
      <c r="T3" s="110"/>
      <c r="U3" s="112" t="s">
        <v>41</v>
      </c>
    </row>
    <row r="4" spans="1:23" ht="13.5" thickBot="1">
      <c r="A4" s="1" t="s">
        <v>0</v>
      </c>
      <c r="B4" s="2"/>
      <c r="C4" s="55" t="s">
        <v>1</v>
      </c>
      <c r="D4" s="1" t="s">
        <v>2</v>
      </c>
      <c r="E4" s="1" t="s">
        <v>35</v>
      </c>
      <c r="F4" s="56" t="s">
        <v>3</v>
      </c>
      <c r="G4" s="56"/>
      <c r="H4" s="57" t="s">
        <v>4</v>
      </c>
      <c r="I4" s="58" t="s">
        <v>5</v>
      </c>
      <c r="J4" s="143" t="s">
        <v>30</v>
      </c>
      <c r="K4" s="144"/>
      <c r="L4" s="144"/>
      <c r="M4" s="58" t="s">
        <v>5</v>
      </c>
      <c r="N4" s="57" t="s">
        <v>6</v>
      </c>
      <c r="O4" s="59" t="s">
        <v>5</v>
      </c>
      <c r="P4" s="57" t="s">
        <v>7</v>
      </c>
      <c r="Q4" s="58" t="s">
        <v>5</v>
      </c>
      <c r="R4" s="57" t="s">
        <v>8</v>
      </c>
      <c r="S4" s="60" t="s">
        <v>5</v>
      </c>
      <c r="T4" s="57" t="s">
        <v>31</v>
      </c>
      <c r="U4" s="60" t="s">
        <v>5</v>
      </c>
      <c r="W4" s="22" t="s">
        <v>12</v>
      </c>
    </row>
    <row r="5" spans="1:22" ht="13.5" thickBot="1">
      <c r="A5" s="3">
        <v>1</v>
      </c>
      <c r="B5" s="4">
        <v>0</v>
      </c>
      <c r="C5" s="5" t="s">
        <v>36</v>
      </c>
      <c r="D5" s="6"/>
      <c r="E5" s="7" t="s">
        <v>34</v>
      </c>
      <c r="F5" s="35">
        <f>SUM(F6:F10)-MIN(F6:F10)</f>
        <v>5027</v>
      </c>
      <c r="G5" s="61">
        <f>F5</f>
        <v>5027</v>
      </c>
      <c r="H5" s="62"/>
      <c r="I5" s="63"/>
      <c r="J5" s="64"/>
      <c r="K5" s="65"/>
      <c r="L5" s="66"/>
      <c r="M5" s="67"/>
      <c r="N5" s="68"/>
      <c r="O5" s="63"/>
      <c r="P5" s="68"/>
      <c r="Q5" s="63"/>
      <c r="R5" s="69"/>
      <c r="S5" s="63"/>
      <c r="T5" s="69"/>
      <c r="U5" s="63"/>
      <c r="V5" s="70"/>
    </row>
    <row r="6" spans="1:26" ht="12.75">
      <c r="A6" s="8"/>
      <c r="B6" s="9"/>
      <c r="C6" s="10" t="s">
        <v>135</v>
      </c>
      <c r="D6" s="11">
        <v>96</v>
      </c>
      <c r="F6" s="32">
        <f>I6+M6+O6+Q6+S6+U6</f>
        <v>1026</v>
      </c>
      <c r="G6" s="71">
        <f>F5</f>
        <v>5027</v>
      </c>
      <c r="H6" s="117">
        <v>9.29</v>
      </c>
      <c r="I6" s="34">
        <f>IF(AND(H6&gt;6.8,H6&lt;12.8),IF($B$5=1,ROUNDDOWN(46.0849*(12.76-H6)^1.81,0),ROUNDDOWN(46.0849*(13-H6)^1.81,)),0)</f>
        <v>494</v>
      </c>
      <c r="J6" s="45">
        <v>3</v>
      </c>
      <c r="K6" s="20" t="s">
        <v>11</v>
      </c>
      <c r="L6" s="48">
        <v>32.25</v>
      </c>
      <c r="M6" s="38">
        <f>X6</f>
        <v>124</v>
      </c>
      <c r="N6" s="72"/>
      <c r="O6" s="34">
        <f>IF(AND(N6&gt;75),ROUNDDOWN(1.84523*(N6-75)^1.348,0),0)</f>
        <v>0</v>
      </c>
      <c r="P6" s="72">
        <v>357</v>
      </c>
      <c r="Q6" s="34">
        <f>IF(AND(P6&gt;210),ROUNDDOWN(0.188807*(P6-210)^1.41,0),0)</f>
        <v>214</v>
      </c>
      <c r="R6" s="73">
        <v>26.41</v>
      </c>
      <c r="S6" s="34">
        <f>IF(AND(R6&gt;7.95),ROUNDDOWN(7.86*(R6-7.95)^1.1,0),0)</f>
        <v>194</v>
      </c>
      <c r="T6" s="73"/>
      <c r="U6" s="74">
        <f>IF(AND(T6&gt;1.5),ROUNDDOWN(56.0211*(T6-1.5)^1.05,0),0)</f>
        <v>0</v>
      </c>
      <c r="V6" s="70"/>
      <c r="W6" s="23">
        <f>J6*60+L6</f>
        <v>212.25</v>
      </c>
      <c r="X6" s="24">
        <f>IF(W6&gt;0,(INT(POWER(254-W6,1.88)*0.11193)),0)</f>
        <v>124</v>
      </c>
      <c r="Y6" s="75"/>
      <c r="Z6" s="22"/>
    </row>
    <row r="7" spans="1:24" ht="12.75">
      <c r="A7" s="12"/>
      <c r="B7" s="9"/>
      <c r="C7" s="13" t="s">
        <v>37</v>
      </c>
      <c r="D7" s="11">
        <v>96</v>
      </c>
      <c r="F7" s="32">
        <f>I7+M7+O7+Q7+S7+U7</f>
        <v>1451</v>
      </c>
      <c r="G7" s="76">
        <f>F5</f>
        <v>5027</v>
      </c>
      <c r="H7" s="118">
        <v>9.04</v>
      </c>
      <c r="I7" s="78">
        <f>IF(AND(H7&gt;6.8,H7&lt;12.8),IF($B$5=1,ROUNDDOWN(46.0849*(12.76-H7)^1.81,0),ROUNDDOWN(46.0849*(13-H7)^1.81,)),0)</f>
        <v>556</v>
      </c>
      <c r="J7" s="44">
        <v>4</v>
      </c>
      <c r="K7" s="27" t="s">
        <v>11</v>
      </c>
      <c r="L7" s="47">
        <v>6.35</v>
      </c>
      <c r="M7" s="37">
        <f>X7</f>
        <v>5</v>
      </c>
      <c r="N7" s="51">
        <v>138</v>
      </c>
      <c r="O7" s="78">
        <f>IF(AND(N7&gt;75),ROUNDDOWN(1.84523*(N7-75)^1.348,0),0)</f>
        <v>491</v>
      </c>
      <c r="P7" s="51"/>
      <c r="Q7" s="78">
        <f>IF(AND(P7&gt;210),ROUNDDOWN(0.188807*(P7-210)^1.41,0),0)</f>
        <v>0</v>
      </c>
      <c r="R7" s="52"/>
      <c r="S7" s="78">
        <f>IF(AND(R7&gt;7.95),ROUNDDOWN(7.86*(R7-7.95)^1.1,0),0)</f>
        <v>0</v>
      </c>
      <c r="T7" s="52">
        <v>8</v>
      </c>
      <c r="U7" s="79">
        <f>IF(AND(T7&gt;1.5),ROUNDDOWN(56.0211*(T7-1.5)^1.05,0),0)</f>
        <v>399</v>
      </c>
      <c r="V7" s="70"/>
      <c r="W7" s="23">
        <f>J7*60+L7</f>
        <v>246.35</v>
      </c>
      <c r="X7" s="24">
        <f>IF(W7&gt;0,(INT(POWER(254-W7,1.88)*0.11193)),0)</f>
        <v>5</v>
      </c>
    </row>
    <row r="8" spans="1:24" ht="12.75">
      <c r="A8" s="12"/>
      <c r="B8" s="9"/>
      <c r="C8" s="13" t="s">
        <v>39</v>
      </c>
      <c r="D8" s="11">
        <v>97</v>
      </c>
      <c r="F8" s="32">
        <f>I8+M8+O8+Q8+S8+U8</f>
        <v>1228</v>
      </c>
      <c r="G8" s="76">
        <f>F5</f>
        <v>5027</v>
      </c>
      <c r="H8" s="117">
        <v>9.49</v>
      </c>
      <c r="I8" s="34">
        <f>IF(AND(H8&gt;6.8,H8&lt;12.8),IF($B$5=1,ROUNDDOWN(46.0849*(12.76-H8)^1.81,0),ROUNDDOWN(46.0849*(13-H8)^1.81,)),0)</f>
        <v>447</v>
      </c>
      <c r="J8" s="45">
        <v>3</v>
      </c>
      <c r="K8" s="20" t="s">
        <v>11</v>
      </c>
      <c r="L8" s="48">
        <v>50.33</v>
      </c>
      <c r="M8" s="38">
        <f>X8</f>
        <v>42</v>
      </c>
      <c r="N8" s="72">
        <v>126</v>
      </c>
      <c r="O8" s="34">
        <f>IF(AND(N8&gt;75),ROUNDDOWN(1.84523*(N8-75)^1.348,0),0)</f>
        <v>369</v>
      </c>
      <c r="P8" s="72"/>
      <c r="Q8" s="34">
        <f>IF(AND(P8&gt;210),ROUNDDOWN(0.188807*(P8-210)^1.41,0),0)</f>
        <v>0</v>
      </c>
      <c r="R8" s="73"/>
      <c r="S8" s="34">
        <f>IF(AND(R8&gt;7.95),ROUNDDOWN(7.86*(R8-7.95)^1.1,0),0)</f>
        <v>0</v>
      </c>
      <c r="T8" s="73">
        <v>7.55</v>
      </c>
      <c r="U8" s="74">
        <f>IF(AND(T8&gt;1.5),ROUNDDOWN(56.0211*(T8-1.5)^1.05,0),0)</f>
        <v>370</v>
      </c>
      <c r="V8" s="70"/>
      <c r="W8" s="23">
        <f>J8*60+L8</f>
        <v>230.32999999999998</v>
      </c>
      <c r="X8" s="24">
        <f>IF(W8&gt;0,(INT(POWER(254-W8,1.88)*0.11193)),0)</f>
        <v>42</v>
      </c>
    </row>
    <row r="9" spans="1:24" ht="12.75">
      <c r="A9" s="12"/>
      <c r="B9" s="9"/>
      <c r="C9" s="13" t="s">
        <v>38</v>
      </c>
      <c r="D9" s="11">
        <v>96</v>
      </c>
      <c r="F9" s="32">
        <f>I9+M9+O9+Q9+S9+U9</f>
        <v>1077</v>
      </c>
      <c r="G9" s="76">
        <f>F5</f>
        <v>5027</v>
      </c>
      <c r="H9" s="118">
        <v>9.91</v>
      </c>
      <c r="I9" s="78">
        <f>IF(AND(H9&gt;6.8,H9&lt;12.8),IF($B$5=1,ROUNDDOWN(46.0849*(12.76-H9)^1.81,0),ROUNDDOWN(46.0849*(13-H9)^1.81,)),0)</f>
        <v>355</v>
      </c>
      <c r="J9" s="44">
        <v>3</v>
      </c>
      <c r="K9" s="27" t="s">
        <v>11</v>
      </c>
      <c r="L9" s="47">
        <v>4.98</v>
      </c>
      <c r="M9" s="37">
        <f>X9</f>
        <v>320</v>
      </c>
      <c r="N9" s="51"/>
      <c r="O9" s="78">
        <f>IF(AND(N9&gt;75),ROUNDDOWN(1.84523*(N9-75)^1.348,0),0)</f>
        <v>0</v>
      </c>
      <c r="P9" s="51">
        <v>325</v>
      </c>
      <c r="Q9" s="78">
        <f>IF(AND(P9&gt;210),ROUNDDOWN(0.188807*(P9-210)^1.41,0),0)</f>
        <v>151</v>
      </c>
      <c r="R9" s="52"/>
      <c r="S9" s="78">
        <f>IF(AND(R9&gt;7.95),ROUNDDOWN(7.86*(R9-7.95)^1.1,0),0)</f>
        <v>0</v>
      </c>
      <c r="T9" s="52">
        <v>5.68</v>
      </c>
      <c r="U9" s="79">
        <f>IF(AND(T9&gt;1.5),ROUNDDOWN(56.0211*(T9-1.5)^1.05,0),0)</f>
        <v>251</v>
      </c>
      <c r="V9" s="70"/>
      <c r="W9" s="23">
        <f>J9*60+L9</f>
        <v>184.98</v>
      </c>
      <c r="X9" s="24">
        <f>IF(W9&gt;0,(INT(POWER(254-W9,1.88)*0.11193)),0)</f>
        <v>320</v>
      </c>
    </row>
    <row r="10" spans="1:24" ht="13.5" thickBot="1">
      <c r="A10" s="14"/>
      <c r="B10" s="15"/>
      <c r="C10" s="16" t="s">
        <v>40</v>
      </c>
      <c r="D10" s="17">
        <v>96</v>
      </c>
      <c r="E10" s="18"/>
      <c r="F10" s="32">
        <f>I10+M10+O10+Q10+S10+U10</f>
        <v>1271</v>
      </c>
      <c r="G10" s="80">
        <f>F5</f>
        <v>5027</v>
      </c>
      <c r="H10" s="119">
        <v>9.12</v>
      </c>
      <c r="I10" s="81">
        <f>IF(AND(H10&gt;6.8,H10&lt;12.8),IF($B$5=1,ROUNDDOWN(46.0849*(12.76-H10)^1.81,0),ROUNDDOWN(46.0849*(13-H10)^1.81,)),0)</f>
        <v>536</v>
      </c>
      <c r="J10" s="46">
        <v>3</v>
      </c>
      <c r="K10" s="28" t="s">
        <v>11</v>
      </c>
      <c r="L10" s="49">
        <v>21.54</v>
      </c>
      <c r="M10" s="39">
        <f>X10</f>
        <v>191</v>
      </c>
      <c r="N10" s="82"/>
      <c r="O10" s="81">
        <f>IF(AND(N10&gt;75),ROUNDDOWN(1.84523*(N10-75)^1.348,0),0)</f>
        <v>0</v>
      </c>
      <c r="P10" s="82">
        <v>332</v>
      </c>
      <c r="Q10" s="81">
        <f>IF(AND(P10&gt;210),ROUNDDOWN(0.188807*(P10-210)^1.41,0),0)</f>
        <v>165</v>
      </c>
      <c r="R10" s="83">
        <v>41.91</v>
      </c>
      <c r="S10" s="81">
        <f>IF(AND(R10&gt;7.95),ROUNDDOWN(7.86*(R10-7.95)^1.1,0),0)</f>
        <v>379</v>
      </c>
      <c r="T10" s="83"/>
      <c r="U10" s="81">
        <f>IF(AND(T10&gt;1.5),ROUNDDOWN(56.0211*(T10-1.5)^1.05,0),0)</f>
        <v>0</v>
      </c>
      <c r="V10" s="70"/>
      <c r="W10" s="23">
        <f>J10*60+L10</f>
        <v>201.54</v>
      </c>
      <c r="X10" s="84">
        <f>IF(W10&gt;0,(INT(POWER(254-W10,1.88)*0.11193)),0)</f>
        <v>191</v>
      </c>
    </row>
    <row r="11" spans="6:24" ht="13.5" thickBot="1">
      <c r="F11" s="33"/>
      <c r="G11" s="85">
        <f>F5</f>
        <v>5027</v>
      </c>
      <c r="H11" s="120"/>
      <c r="I11" s="34"/>
      <c r="J11" s="31"/>
      <c r="K11" s="22"/>
      <c r="L11" s="21"/>
      <c r="M11" s="34"/>
      <c r="O11" s="34"/>
      <c r="Q11" s="34"/>
      <c r="S11" s="34"/>
      <c r="U11" s="34"/>
      <c r="V11" s="70"/>
      <c r="W11" s="87"/>
      <c r="X11" s="88"/>
    </row>
    <row r="12" spans="1:24" ht="13.5" thickBot="1">
      <c r="A12" s="3">
        <v>2</v>
      </c>
      <c r="B12" s="29">
        <f>$B$5</f>
        <v>0</v>
      </c>
      <c r="C12" s="5" t="s">
        <v>42</v>
      </c>
      <c r="D12" s="6"/>
      <c r="E12" s="7" t="s">
        <v>34</v>
      </c>
      <c r="F12" s="35">
        <f>SUM(F13:F17)-MIN(F13:F17)</f>
        <v>5650</v>
      </c>
      <c r="G12" s="61">
        <f>F12</f>
        <v>5650</v>
      </c>
      <c r="H12" s="121"/>
      <c r="I12" s="63"/>
      <c r="J12" s="90"/>
      <c r="K12" s="65"/>
      <c r="L12" s="91"/>
      <c r="M12" s="67"/>
      <c r="N12" s="68"/>
      <c r="O12" s="63"/>
      <c r="P12" s="68"/>
      <c r="Q12" s="63"/>
      <c r="R12" s="69"/>
      <c r="S12" s="63"/>
      <c r="T12" s="69"/>
      <c r="U12" s="63"/>
      <c r="V12" s="70"/>
      <c r="W12" s="87"/>
      <c r="X12" s="88"/>
    </row>
    <row r="13" spans="1:24" ht="12.75">
      <c r="A13" s="8"/>
      <c r="B13" s="9"/>
      <c r="C13" s="10" t="s">
        <v>43</v>
      </c>
      <c r="D13" s="11">
        <v>97</v>
      </c>
      <c r="F13" s="32">
        <f>I13+M13+O13+Q13+S13+U13</f>
        <v>1246</v>
      </c>
      <c r="G13" s="71">
        <f>F12</f>
        <v>5650</v>
      </c>
      <c r="H13" s="117">
        <v>9.82</v>
      </c>
      <c r="I13" s="34">
        <f>IF(AND(H13&gt;6.8,H13&lt;12.8),IF($B$5=1,ROUNDDOWN(46.0849*(12.76-H13)^1.81,0),ROUNDDOWN(46.0849*(13-H13)^1.81,)),0)</f>
        <v>374</v>
      </c>
      <c r="J13" s="45">
        <v>4</v>
      </c>
      <c r="K13" s="20" t="s">
        <v>11</v>
      </c>
      <c r="L13" s="48">
        <v>0.22</v>
      </c>
      <c r="M13" s="38">
        <f>X13</f>
        <v>15</v>
      </c>
      <c r="N13" s="72">
        <v>130</v>
      </c>
      <c r="O13" s="34">
        <f>IF(AND(N13&gt;75),ROUNDDOWN(1.84523*(N13-75)^1.348,0),0)</f>
        <v>409</v>
      </c>
      <c r="P13" s="72"/>
      <c r="Q13" s="34">
        <f>IF(AND(P13&gt;210),ROUNDDOWN(0.188807*(P13-210)^1.41,0),0)</f>
        <v>0</v>
      </c>
      <c r="R13" s="73"/>
      <c r="S13" s="34">
        <f>IF(AND(R13&gt;7.95),ROUNDDOWN(7.86*(R13-7.95)^1.1,0),0)</f>
        <v>0</v>
      </c>
      <c r="T13" s="73">
        <v>8.75</v>
      </c>
      <c r="U13" s="74">
        <f>IF(AND(T13&gt;1.5),ROUNDDOWN(56.0211*(T13-1.5)^1.05,0),0)</f>
        <v>448</v>
      </c>
      <c r="V13" s="70"/>
      <c r="W13" s="23">
        <f>J13*60+L13</f>
        <v>240.22</v>
      </c>
      <c r="X13" s="92">
        <f>IF(W13&gt;0,(INT(POWER(254-W13,1.88)*0.11193)),0)</f>
        <v>15</v>
      </c>
    </row>
    <row r="14" spans="1:24" ht="12.75">
      <c r="A14" s="12"/>
      <c r="B14" s="9"/>
      <c r="C14" s="13" t="s">
        <v>44</v>
      </c>
      <c r="D14" s="11">
        <v>98</v>
      </c>
      <c r="F14" s="32">
        <f>I14+M14+O14+Q14+S14+U14</f>
        <v>1372</v>
      </c>
      <c r="G14" s="76">
        <f>F12</f>
        <v>5650</v>
      </c>
      <c r="H14" s="118">
        <v>9.41</v>
      </c>
      <c r="I14" s="78">
        <f>IF(AND(H14&gt;6.8,H14&lt;12.8),IF($B$5=1,ROUNDDOWN(46.0849*(12.76-H14)^1.81,0),ROUNDDOWN(46.0849*(13-H14)^1.81,)),0)</f>
        <v>465</v>
      </c>
      <c r="J14" s="44">
        <v>3</v>
      </c>
      <c r="K14" s="27" t="s">
        <v>11</v>
      </c>
      <c r="L14" s="47">
        <v>11.01</v>
      </c>
      <c r="M14" s="37">
        <f>X14</f>
        <v>270</v>
      </c>
      <c r="N14" s="51">
        <v>134</v>
      </c>
      <c r="O14" s="78">
        <f>IF(AND(N14&gt;75),ROUNDDOWN(1.84523*(N14-75)^1.348,0),0)</f>
        <v>449</v>
      </c>
      <c r="P14" s="51"/>
      <c r="Q14" s="78">
        <f>IF(AND(P14&gt;210),ROUNDDOWN(0.188807*(P14-210)^1.41,0),0)</f>
        <v>0</v>
      </c>
      <c r="R14" s="52">
        <v>25.9</v>
      </c>
      <c r="S14" s="78">
        <f>IF(AND(R14&gt;7.95),ROUNDDOWN(7.86*(R14-7.95)^1.1,0),0)</f>
        <v>188</v>
      </c>
      <c r="T14" s="52"/>
      <c r="U14" s="79">
        <f>IF(AND(T14&gt;1.5),ROUNDDOWN(56.0211*(T14-1.5)^1.05,0),0)</f>
        <v>0</v>
      </c>
      <c r="V14" s="70"/>
      <c r="W14" s="23">
        <f>J14*60+L14</f>
        <v>191.01</v>
      </c>
      <c r="X14" s="24">
        <f>IF(W14&gt;0,(INT(POWER(254-W14,1.88)*0.11193)),0)</f>
        <v>270</v>
      </c>
    </row>
    <row r="15" spans="1:24" ht="12.75">
      <c r="A15" s="12"/>
      <c r="B15" s="9"/>
      <c r="C15" s="13" t="s">
        <v>45</v>
      </c>
      <c r="D15" s="11">
        <v>97</v>
      </c>
      <c r="F15" s="32">
        <f>I15+M15+O15+Q15+S15+U15</f>
        <v>1637</v>
      </c>
      <c r="G15" s="76">
        <f>F12</f>
        <v>5650</v>
      </c>
      <c r="H15" s="117">
        <v>9.16</v>
      </c>
      <c r="I15" s="34">
        <f>IF(AND(H15&gt;6.8,H15&lt;12.8),IF($B$5=1,ROUNDDOWN(46.0849*(12.76-H15)^1.81,0),ROUNDDOWN(46.0849*(13-H15)^1.81,)),0)</f>
        <v>526</v>
      </c>
      <c r="J15" s="45">
        <v>2</v>
      </c>
      <c r="K15" s="20" t="s">
        <v>11</v>
      </c>
      <c r="L15" s="48">
        <v>41.73</v>
      </c>
      <c r="M15" s="38">
        <f>X15</f>
        <v>553</v>
      </c>
      <c r="N15" s="72"/>
      <c r="O15" s="34">
        <f>IF(AND(N15&gt;75),ROUNDDOWN(1.84523*(N15-75)^1.348,0),0)</f>
        <v>0</v>
      </c>
      <c r="P15" s="72">
        <v>386</v>
      </c>
      <c r="Q15" s="34">
        <f>IF(AND(P15&gt;210),ROUNDDOWN(0.188807*(P15-210)^1.41,0),0)</f>
        <v>276</v>
      </c>
      <c r="R15" s="73"/>
      <c r="S15" s="34">
        <f>IF(AND(R15&gt;7.95),ROUNDDOWN(7.86*(R15-7.95)^1.1,0),0)</f>
        <v>0</v>
      </c>
      <c r="T15" s="73">
        <v>6.17</v>
      </c>
      <c r="U15" s="74">
        <f>IF(AND(T15&gt;1.5),ROUNDDOWN(56.0211*(T15-1.5)^1.05,0),0)</f>
        <v>282</v>
      </c>
      <c r="V15" s="70"/>
      <c r="W15" s="23">
        <f>J15*60+L15</f>
        <v>161.73</v>
      </c>
      <c r="X15" s="24">
        <f>IF(W15&gt;0,(INT(POWER(254-W15,1.88)*0.11193)),0)</f>
        <v>553</v>
      </c>
    </row>
    <row r="16" spans="1:24" ht="12.75">
      <c r="A16" s="12"/>
      <c r="B16" s="9"/>
      <c r="C16" s="13" t="s">
        <v>46</v>
      </c>
      <c r="D16" s="11">
        <v>96</v>
      </c>
      <c r="F16" s="32">
        <f>I16+M16+O16+Q16+S16+U16</f>
        <v>1049</v>
      </c>
      <c r="G16" s="76">
        <f>F12</f>
        <v>5650</v>
      </c>
      <c r="H16" s="118">
        <v>9.77</v>
      </c>
      <c r="I16" s="78">
        <f>IF(AND(H16&gt;6.8,H16&lt;12.8),IF($B$5=1,ROUNDDOWN(46.0849*(12.76-H16)^1.81,0),ROUNDDOWN(46.0849*(13-H16)^1.81,)),0)</f>
        <v>384</v>
      </c>
      <c r="J16" s="44">
        <v>3</v>
      </c>
      <c r="K16" s="27" t="s">
        <v>11</v>
      </c>
      <c r="L16" s="47">
        <v>14.38</v>
      </c>
      <c r="M16" s="37">
        <f>X16</f>
        <v>243</v>
      </c>
      <c r="N16" s="51"/>
      <c r="O16" s="78">
        <f>IF(AND(N16&gt;75),ROUNDDOWN(1.84523*(N16-75)^1.348,0),0)</f>
        <v>0</v>
      </c>
      <c r="P16" s="51">
        <v>378</v>
      </c>
      <c r="Q16" s="78">
        <f>IF(AND(P16&gt;210),ROUNDDOWN(0.188807*(P16-210)^1.41,0),0)</f>
        <v>259</v>
      </c>
      <c r="R16" s="52">
        <v>23.7</v>
      </c>
      <c r="S16" s="78">
        <f>IF(AND(R16&gt;7.95),ROUNDDOWN(7.86*(R16-7.95)^1.1,0),0)</f>
        <v>163</v>
      </c>
      <c r="T16" s="52"/>
      <c r="U16" s="79">
        <f>IF(AND(T16&gt;1.5),ROUNDDOWN(56.0211*(T16-1.5)^1.05,0),0)</f>
        <v>0</v>
      </c>
      <c r="V16" s="70"/>
      <c r="W16" s="23">
        <f>J16*60+L16</f>
        <v>194.38</v>
      </c>
      <c r="X16" s="24">
        <f>IF(W16&gt;0,(INT(POWER(254-W16,1.88)*0.11193)),0)</f>
        <v>243</v>
      </c>
    </row>
    <row r="17" spans="1:24" ht="13.5" thickBot="1">
      <c r="A17" s="14"/>
      <c r="B17" s="15"/>
      <c r="C17" s="26" t="s">
        <v>47</v>
      </c>
      <c r="D17" s="17">
        <v>97</v>
      </c>
      <c r="E17" s="18"/>
      <c r="F17" s="32">
        <f>I17+M17+O17+Q17+S17+U17</f>
        <v>1395</v>
      </c>
      <c r="G17" s="80">
        <f>F12</f>
        <v>5650</v>
      </c>
      <c r="H17" s="119">
        <v>9.06</v>
      </c>
      <c r="I17" s="81">
        <f>IF(AND(H17&gt;6.8,H17&lt;12.8),IF($B$5=1,ROUNDDOWN(46.0849*(12.76-H17)^1.81,0),ROUNDDOWN(46.0849*(13-H17)^1.81,)),0)</f>
        <v>551</v>
      </c>
      <c r="J17" s="46">
        <v>3</v>
      </c>
      <c r="K17" s="28" t="s">
        <v>11</v>
      </c>
      <c r="L17" s="49">
        <v>16.19</v>
      </c>
      <c r="M17" s="39">
        <f>X17</f>
        <v>229</v>
      </c>
      <c r="N17" s="82"/>
      <c r="O17" s="81">
        <f>IF(AND(N17&gt;75),ROUNDDOWN(1.84523*(N17-75)^1.348,0),0)</f>
        <v>0</v>
      </c>
      <c r="P17" s="82">
        <v>391</v>
      </c>
      <c r="Q17" s="81">
        <f>IF(AND(P17&gt;210),ROUNDDOWN(0.188807*(P17-210)^1.41,0),0)</f>
        <v>287</v>
      </c>
      <c r="R17" s="83"/>
      <c r="S17" s="81">
        <f>IF(AND(R17&gt;7.95),ROUNDDOWN(7.86*(R17-7.95)^1.1,0),0)</f>
        <v>0</v>
      </c>
      <c r="T17" s="83">
        <v>6.89</v>
      </c>
      <c r="U17" s="81">
        <f>IF(AND(T17&gt;1.5),ROUNDDOWN(56.0211*(T17-1.5)^1.05,0),0)</f>
        <v>328</v>
      </c>
      <c r="V17" s="70"/>
      <c r="W17" s="23">
        <f>J17*60+L17</f>
        <v>196.19</v>
      </c>
      <c r="X17" s="84">
        <f>IF(W17&gt;0,(INT(POWER(254-W17,1.88)*0.11193)),0)</f>
        <v>229</v>
      </c>
    </row>
    <row r="18" spans="6:24" ht="13.5" thickBot="1">
      <c r="F18" s="34"/>
      <c r="G18" s="85">
        <f>F12</f>
        <v>5650</v>
      </c>
      <c r="H18" s="120"/>
      <c r="I18" s="34"/>
      <c r="J18" s="31"/>
      <c r="K18" s="22"/>
      <c r="L18" s="21"/>
      <c r="M18" s="34"/>
      <c r="O18" s="34"/>
      <c r="Q18" s="34"/>
      <c r="S18" s="34"/>
      <c r="U18" s="34"/>
      <c r="V18" s="70"/>
      <c r="W18" s="87"/>
      <c r="X18" s="88"/>
    </row>
    <row r="19" spans="1:24" ht="13.5" thickBot="1">
      <c r="A19" s="3">
        <v>3</v>
      </c>
      <c r="B19" s="29">
        <f>$B$5</f>
        <v>0</v>
      </c>
      <c r="C19" s="5" t="s">
        <v>48</v>
      </c>
      <c r="D19" s="6"/>
      <c r="E19" s="7" t="s">
        <v>34</v>
      </c>
      <c r="F19" s="35">
        <f>SUM(F20:F24)-MIN(F20:F24)</f>
        <v>4021</v>
      </c>
      <c r="G19" s="61">
        <f>F19</f>
        <v>4021</v>
      </c>
      <c r="H19" s="121"/>
      <c r="I19" s="63"/>
      <c r="J19" s="90"/>
      <c r="K19" s="65"/>
      <c r="L19" s="91"/>
      <c r="M19" s="67"/>
      <c r="N19" s="68"/>
      <c r="O19" s="63"/>
      <c r="P19" s="68"/>
      <c r="Q19" s="63"/>
      <c r="R19" s="69"/>
      <c r="S19" s="63"/>
      <c r="T19" s="69"/>
      <c r="U19" s="63"/>
      <c r="V19" s="70"/>
      <c r="W19" s="87"/>
      <c r="X19" s="88"/>
    </row>
    <row r="20" spans="1:24" ht="12.75">
      <c r="A20" s="8"/>
      <c r="B20" s="9"/>
      <c r="C20" s="10" t="s">
        <v>49</v>
      </c>
      <c r="D20" s="11">
        <v>96</v>
      </c>
      <c r="F20" s="32">
        <f>I20+M20+O20+Q20+S20+U20</f>
        <v>1233</v>
      </c>
      <c r="G20" s="71">
        <f>F19</f>
        <v>4021</v>
      </c>
      <c r="H20" s="117">
        <v>10.26</v>
      </c>
      <c r="I20" s="34">
        <f>IF(AND(H20&gt;6.8,H20&lt;12.8),IF($B$5=1,ROUNDDOWN(46.0849*(12.76-H20)^1.81,0),ROUNDDOWN(46.0849*(13-H20)^1.81,)),0)</f>
        <v>285</v>
      </c>
      <c r="J20" s="45">
        <v>3</v>
      </c>
      <c r="K20" s="20" t="s">
        <v>11</v>
      </c>
      <c r="L20" s="48">
        <v>20.7</v>
      </c>
      <c r="M20" s="38">
        <f>X20</f>
        <v>197</v>
      </c>
      <c r="N20" s="72">
        <v>130</v>
      </c>
      <c r="O20" s="34">
        <f>IF(AND(N20&gt;75),ROUNDDOWN(1.84523*(N20-75)^1.348,0),0)</f>
        <v>409</v>
      </c>
      <c r="P20" s="72"/>
      <c r="Q20" s="34">
        <f>IF(AND(P20&gt;210),ROUNDDOWN(0.188807*(P20-210)^1.41,0),0)</f>
        <v>0</v>
      </c>
      <c r="R20" s="73"/>
      <c r="S20" s="34">
        <f>IF(AND(R20&gt;7.95),ROUNDDOWN(7.86*(R20-7.95)^1.1,0),0)</f>
        <v>0</v>
      </c>
      <c r="T20" s="73">
        <v>7.11</v>
      </c>
      <c r="U20" s="74">
        <f>IF(AND(T20&gt;1.5),ROUNDDOWN(56.0211*(T20-1.5)^1.05,0),0)</f>
        <v>342</v>
      </c>
      <c r="V20" s="70"/>
      <c r="W20" s="23">
        <f>J20*60+L20</f>
        <v>200.7</v>
      </c>
      <c r="X20" s="92">
        <f>IF(W20&gt;0,(INT(POWER(254-W20,1.88)*0.11193)),0)</f>
        <v>197</v>
      </c>
    </row>
    <row r="21" spans="1:24" ht="12.75">
      <c r="A21" s="12"/>
      <c r="B21" s="9"/>
      <c r="C21" s="13" t="s">
        <v>50</v>
      </c>
      <c r="D21" s="11">
        <v>96</v>
      </c>
      <c r="F21" s="32">
        <f>I21+M21+O21+Q21+S21+U21</f>
        <v>1145</v>
      </c>
      <c r="G21" s="76">
        <f>F19</f>
        <v>4021</v>
      </c>
      <c r="H21" s="118">
        <v>10.1</v>
      </c>
      <c r="I21" s="78">
        <f>IF(AND(H21&gt;6.8,H21&lt;12.8),IF($B$5=1,ROUNDDOWN(46.0849*(12.76-H21)^1.81,0),ROUNDDOWN(46.0849*(13-H21)^1.81,)),0)</f>
        <v>316</v>
      </c>
      <c r="J21" s="44">
        <v>3</v>
      </c>
      <c r="K21" s="27" t="s">
        <v>11</v>
      </c>
      <c r="L21" s="47">
        <v>29.64</v>
      </c>
      <c r="M21" s="37">
        <f>X21</f>
        <v>139</v>
      </c>
      <c r="N21" s="51">
        <v>122</v>
      </c>
      <c r="O21" s="78">
        <f>IF(AND(N21&gt;75),ROUNDDOWN(1.84523*(N21-75)^1.348,0),0)</f>
        <v>331</v>
      </c>
      <c r="P21" s="51"/>
      <c r="Q21" s="78">
        <f>IF(AND(P21&gt;210),ROUNDDOWN(0.188807*(P21-210)^1.41,0),0)</f>
        <v>0</v>
      </c>
      <c r="R21" s="52"/>
      <c r="S21" s="78">
        <f>IF(AND(R21&gt;7.95),ROUNDDOWN(7.86*(R21-7.95)^1.1,0),0)</f>
        <v>0</v>
      </c>
      <c r="T21" s="52">
        <v>7.38</v>
      </c>
      <c r="U21" s="79">
        <f>IF(AND(T21&gt;1.5),ROUNDDOWN(56.0211*(T21-1.5)^1.05,0),0)</f>
        <v>359</v>
      </c>
      <c r="V21" s="70"/>
      <c r="W21" s="23">
        <f>J21*60+L21</f>
        <v>209.64</v>
      </c>
      <c r="X21" s="24">
        <f>IF(W21&gt;0,(INT(POWER(254-W21,1.88)*0.11193)),0)</f>
        <v>139</v>
      </c>
    </row>
    <row r="22" spans="1:24" ht="12.75">
      <c r="A22" s="12"/>
      <c r="B22" s="9"/>
      <c r="C22" s="13" t="s">
        <v>51</v>
      </c>
      <c r="D22" s="11">
        <v>96</v>
      </c>
      <c r="F22" s="32">
        <f>I22+M22+O22+Q22+S22+U22</f>
        <v>800</v>
      </c>
      <c r="G22" s="76">
        <f>F19</f>
        <v>4021</v>
      </c>
      <c r="H22" s="117">
        <v>9.7</v>
      </c>
      <c r="I22" s="34">
        <f>IF(AND(H22&gt;6.8,H22&lt;12.8),IF($B$5=1,ROUNDDOWN(46.0849*(12.76-H22)^1.81,0),ROUNDDOWN(46.0849*(13-H22)^1.81,)),0)</f>
        <v>400</v>
      </c>
      <c r="J22" s="45">
        <v>3</v>
      </c>
      <c r="K22" s="20" t="s">
        <v>11</v>
      </c>
      <c r="L22" s="48">
        <v>40.32</v>
      </c>
      <c r="M22" s="38">
        <f>X22</f>
        <v>83</v>
      </c>
      <c r="N22" s="72"/>
      <c r="O22" s="34">
        <f>IF(AND(N22&gt;75),ROUNDDOWN(1.84523*(N22-75)^1.348,0),0)</f>
        <v>0</v>
      </c>
      <c r="P22" s="72">
        <v>329</v>
      </c>
      <c r="Q22" s="34">
        <f>IF(AND(P22&gt;210),ROUNDDOWN(0.188807*(P22-210)^1.41,0),0)</f>
        <v>159</v>
      </c>
      <c r="R22" s="73">
        <v>23.34</v>
      </c>
      <c r="S22" s="34">
        <f>IF(AND(R22&gt;7.95),ROUNDDOWN(7.86*(R22-7.95)^1.1,0),0)</f>
        <v>158</v>
      </c>
      <c r="T22" s="73"/>
      <c r="U22" s="74">
        <f>IF(AND(T22&gt;1.5),ROUNDDOWN(56.0211*(T22-1.5)^1.05,0),0)</f>
        <v>0</v>
      </c>
      <c r="V22" s="70"/>
      <c r="W22" s="23">
        <f>J22*60+L22</f>
        <v>220.32</v>
      </c>
      <c r="X22" s="24">
        <f>IF(W22&gt;0,(INT(POWER(254-W22,1.88)*0.11193)),0)</f>
        <v>83</v>
      </c>
    </row>
    <row r="23" spans="1:24" ht="12.75">
      <c r="A23" s="12"/>
      <c r="B23" s="9"/>
      <c r="C23" s="13" t="s">
        <v>52</v>
      </c>
      <c r="D23" s="11">
        <v>96</v>
      </c>
      <c r="F23" s="32">
        <f>I23+M23+O23+Q23+S23+U23</f>
        <v>467</v>
      </c>
      <c r="G23" s="76">
        <f>F19</f>
        <v>4021</v>
      </c>
      <c r="H23" s="118">
        <v>10.49</v>
      </c>
      <c r="I23" s="78">
        <f>IF(AND(H23&gt;6.8,H23&lt;12.8),IF($B$5=1,ROUNDDOWN(46.0849*(12.76-H23)^1.81,0),ROUNDDOWN(46.0849*(13-H23)^1.81,)),0)</f>
        <v>243</v>
      </c>
      <c r="J23" s="44">
        <v>4</v>
      </c>
      <c r="K23" s="27" t="s">
        <v>11</v>
      </c>
      <c r="L23" s="47">
        <v>7.42</v>
      </c>
      <c r="M23" s="37">
        <f>X23</f>
        <v>3</v>
      </c>
      <c r="N23" s="51"/>
      <c r="O23" s="78">
        <f>IF(AND(N23&gt;75),ROUNDDOWN(1.84523*(N23-75)^1.348,0),0)</f>
        <v>0</v>
      </c>
      <c r="P23" s="51">
        <v>295</v>
      </c>
      <c r="Q23" s="78">
        <f>IF(AND(P23&gt;210),ROUNDDOWN(0.188807*(P23-210)^1.41,0),0)</f>
        <v>99</v>
      </c>
      <c r="R23" s="52">
        <v>20.13</v>
      </c>
      <c r="S23" s="78">
        <f>IF(AND(R23&gt;7.95),ROUNDDOWN(7.86*(R23-7.95)^1.1,0),0)</f>
        <v>122</v>
      </c>
      <c r="T23" s="52"/>
      <c r="U23" s="79">
        <f>IF(AND(T23&gt;1.5),ROUNDDOWN(56.0211*(T23-1.5)^1.05,0),0)</f>
        <v>0</v>
      </c>
      <c r="V23" s="70"/>
      <c r="W23" s="23">
        <f>J23*60+L23</f>
        <v>247.42</v>
      </c>
      <c r="X23" s="24">
        <f>IF(W23&gt;0,(INT(POWER(254-W23,1.88)*0.11193)),0)</f>
        <v>3</v>
      </c>
    </row>
    <row r="24" spans="1:24" ht="13.5" thickBot="1">
      <c r="A24" s="14"/>
      <c r="B24" s="15"/>
      <c r="C24" s="16" t="s">
        <v>53</v>
      </c>
      <c r="D24" s="17">
        <v>97</v>
      </c>
      <c r="E24" s="18"/>
      <c r="F24" s="32">
        <f>I24+M24+O24+Q24+S24+U24</f>
        <v>843</v>
      </c>
      <c r="G24" s="80">
        <f>F19</f>
        <v>4021</v>
      </c>
      <c r="H24" s="119">
        <v>9.22</v>
      </c>
      <c r="I24" s="81">
        <f>IF(AND(H24&gt;6.8,H24&lt;12.8),IF($B$5=1,ROUNDDOWN(46.0849*(12.76-H24)^1.81,0),ROUNDDOWN(46.0849*(13-H24)^1.81,)),0)</f>
        <v>511</v>
      </c>
      <c r="J24" s="46">
        <v>4</v>
      </c>
      <c r="K24" s="28" t="s">
        <v>11</v>
      </c>
      <c r="L24" s="49">
        <v>7.51</v>
      </c>
      <c r="M24" s="39">
        <f>X24</f>
        <v>3</v>
      </c>
      <c r="N24" s="82"/>
      <c r="O24" s="81">
        <f>IF(AND(N24&gt;75),ROUNDDOWN(1.84523*(N24-75)^1.348,0),0)</f>
        <v>0</v>
      </c>
      <c r="P24" s="82">
        <v>334</v>
      </c>
      <c r="Q24" s="81">
        <f>IF(AND(P24&gt;210),ROUNDDOWN(0.188807*(P24-210)^1.41,0),0)</f>
        <v>168</v>
      </c>
      <c r="R24" s="83">
        <v>23.58</v>
      </c>
      <c r="S24" s="81">
        <f>IF(AND(R24&gt;7.95),ROUNDDOWN(7.86*(R24-7.95)^1.1,0),0)</f>
        <v>161</v>
      </c>
      <c r="T24" s="83"/>
      <c r="U24" s="81">
        <f>IF(AND(T24&gt;1.5),ROUNDDOWN(56.0211*(T24-1.5)^1.05,0),0)</f>
        <v>0</v>
      </c>
      <c r="V24" s="70"/>
      <c r="W24" s="23">
        <f>J24*60+L24</f>
        <v>247.51</v>
      </c>
      <c r="X24" s="84">
        <f>IF(W24&gt;0,(INT(POWER(254-W24,1.88)*0.11193)),0)</f>
        <v>3</v>
      </c>
    </row>
    <row r="25" spans="2:25" ht="13.5" thickBot="1">
      <c r="B25" s="30"/>
      <c r="F25" s="34"/>
      <c r="G25" s="85">
        <f>F19</f>
        <v>4021</v>
      </c>
      <c r="H25" s="120"/>
      <c r="I25" s="34"/>
      <c r="J25" s="31"/>
      <c r="K25" s="22"/>
      <c r="L25" s="21"/>
      <c r="M25" s="34"/>
      <c r="O25" s="34"/>
      <c r="Q25" s="34"/>
      <c r="S25" s="34"/>
      <c r="U25" s="34"/>
      <c r="V25" s="70"/>
      <c r="W25" s="87"/>
      <c r="X25" s="88"/>
      <c r="Y25" s="22"/>
    </row>
    <row r="26" spans="1:25" ht="13.5" thickBot="1">
      <c r="A26" s="3">
        <v>4</v>
      </c>
      <c r="B26" s="29">
        <f>$B$5</f>
        <v>0</v>
      </c>
      <c r="C26" s="5" t="s">
        <v>54</v>
      </c>
      <c r="D26" s="6"/>
      <c r="E26" s="7" t="s">
        <v>34</v>
      </c>
      <c r="F26" s="35">
        <f>SUM(F27:F31)-MIN(F27:F31)</f>
        <v>5547</v>
      </c>
      <c r="G26" s="61">
        <f>F26</f>
        <v>5547</v>
      </c>
      <c r="H26" s="121"/>
      <c r="I26" s="63"/>
      <c r="J26" s="90"/>
      <c r="K26" s="65"/>
      <c r="L26" s="91"/>
      <c r="M26" s="67"/>
      <c r="N26" s="68"/>
      <c r="O26" s="63"/>
      <c r="P26" s="68"/>
      <c r="Q26" s="63"/>
      <c r="R26" s="69"/>
      <c r="S26" s="63"/>
      <c r="T26" s="69"/>
      <c r="U26" s="63"/>
      <c r="V26" s="70"/>
      <c r="W26" s="87"/>
      <c r="X26" s="88"/>
      <c r="Y26" s="22"/>
    </row>
    <row r="27" spans="1:24" ht="12.75">
      <c r="A27" s="8"/>
      <c r="B27" s="9"/>
      <c r="C27" s="10" t="s">
        <v>55</v>
      </c>
      <c r="D27" s="11">
        <v>96</v>
      </c>
      <c r="F27" s="32">
        <f>I27+M27+O27+Q27+S27+U27</f>
        <v>1554</v>
      </c>
      <c r="G27" s="71">
        <f>F26</f>
        <v>5547</v>
      </c>
      <c r="H27" s="117">
        <v>9.31</v>
      </c>
      <c r="I27" s="34">
        <f>IF(AND(H27&gt;6.8,H27&lt;12.8),IF($B$5=1,ROUNDDOWN(46.0849*(12.76-H27)^1.81,0),ROUNDDOWN(46.0849*(13-H27)^1.81,)),0)</f>
        <v>489</v>
      </c>
      <c r="J27" s="45">
        <v>3</v>
      </c>
      <c r="K27" s="20" t="s">
        <v>11</v>
      </c>
      <c r="L27" s="48">
        <v>8.85</v>
      </c>
      <c r="M27" s="38">
        <f>X27</f>
        <v>287</v>
      </c>
      <c r="N27" s="72">
        <v>126</v>
      </c>
      <c r="O27" s="34">
        <f>IF(AND(N27&gt;75),ROUNDDOWN(1.84523*(N27-75)^1.348,0),0)</f>
        <v>369</v>
      </c>
      <c r="P27" s="72"/>
      <c r="Q27" s="34">
        <f>IF(AND(P27&gt;210),ROUNDDOWN(0.188807*(P27-210)^1.41,0),0)</f>
        <v>0</v>
      </c>
      <c r="R27" s="73"/>
      <c r="S27" s="34">
        <f>IF(AND(R27&gt;7.95),ROUNDDOWN(7.86*(R27-7.95)^1.1,0),0)</f>
        <v>0</v>
      </c>
      <c r="T27" s="73">
        <v>8.15</v>
      </c>
      <c r="U27" s="74">
        <f>IF(AND(T27&gt;1.5),ROUNDDOWN(56.0211*(T27-1.5)^1.05,0),0)</f>
        <v>409</v>
      </c>
      <c r="V27" s="70"/>
      <c r="W27" s="23">
        <f>J27*60+L27</f>
        <v>188.85</v>
      </c>
      <c r="X27" s="92">
        <f>IF(W27&gt;0,(INT(POWER(254-W27,1.88)*0.11193)),0)</f>
        <v>287</v>
      </c>
    </row>
    <row r="28" spans="1:24" ht="12.75">
      <c r="A28" s="12"/>
      <c r="B28" s="9"/>
      <c r="C28" s="13" t="s">
        <v>56</v>
      </c>
      <c r="D28" s="11">
        <v>98</v>
      </c>
      <c r="F28" s="32">
        <f>I28+M28+O28+Q28+S28+U28</f>
        <v>1559</v>
      </c>
      <c r="G28" s="76">
        <f>F26</f>
        <v>5547</v>
      </c>
      <c r="H28" s="118">
        <v>9.02</v>
      </c>
      <c r="I28" s="78">
        <f>IF(AND(H28&gt;6.8,H28&lt;12.8),IF($B$5=1,ROUNDDOWN(46.0849*(12.76-H28)^1.81,0),ROUNDDOWN(46.0849*(13-H28)^1.81,)),0)</f>
        <v>561</v>
      </c>
      <c r="J28" s="44">
        <v>3</v>
      </c>
      <c r="K28" s="27" t="s">
        <v>11</v>
      </c>
      <c r="L28" s="47">
        <v>12.49</v>
      </c>
      <c r="M28" s="37">
        <f>X28</f>
        <v>258</v>
      </c>
      <c r="N28" s="51">
        <v>138</v>
      </c>
      <c r="O28" s="78">
        <f>IF(AND(N28&gt;75),ROUNDDOWN(1.84523*(N28-75)^1.348,0),0)</f>
        <v>491</v>
      </c>
      <c r="P28" s="51"/>
      <c r="Q28" s="78">
        <f>IF(AND(P28&gt;210),ROUNDDOWN(0.188807*(P28-210)^1.41,0),0)</f>
        <v>0</v>
      </c>
      <c r="R28" s="52">
        <v>31.17</v>
      </c>
      <c r="S28" s="78">
        <f>IF(AND(R28&gt;7.95),ROUNDDOWN(7.86*(R28-7.95)^1.1,0),0)</f>
        <v>249</v>
      </c>
      <c r="T28" s="52"/>
      <c r="U28" s="79">
        <f>IF(AND(T28&gt;1.5),ROUNDDOWN(56.0211*(T28-1.5)^1.05,0),0)</f>
        <v>0</v>
      </c>
      <c r="V28" s="70"/>
      <c r="W28" s="23">
        <f>J28*60+L28</f>
        <v>192.49</v>
      </c>
      <c r="X28" s="24">
        <f>IF(W28&gt;0,(INT(POWER(254-W28,1.88)*0.11193)),0)</f>
        <v>258</v>
      </c>
    </row>
    <row r="29" spans="1:24" ht="12.75">
      <c r="A29" s="12"/>
      <c r="B29" s="9"/>
      <c r="C29" s="13" t="s">
        <v>57</v>
      </c>
      <c r="D29" s="11">
        <v>98</v>
      </c>
      <c r="F29" s="32">
        <f>I29+M29+O29+Q29+S29+U29</f>
        <v>1109</v>
      </c>
      <c r="G29" s="76">
        <f>F26</f>
        <v>5547</v>
      </c>
      <c r="H29" s="117">
        <v>9.48</v>
      </c>
      <c r="I29" s="34">
        <f>IF(AND(H29&gt;6.8,H29&lt;12.8),IF($B$5=1,ROUNDDOWN(46.0849*(12.76-H29)^1.81,0),ROUNDDOWN(46.0849*(13-H29)^1.81,)),0)</f>
        <v>449</v>
      </c>
      <c r="J29" s="45">
        <v>3</v>
      </c>
      <c r="K29" s="20" t="s">
        <v>11</v>
      </c>
      <c r="L29" s="48">
        <v>23.84</v>
      </c>
      <c r="M29" s="38">
        <f>X29</f>
        <v>176</v>
      </c>
      <c r="N29" s="72"/>
      <c r="O29" s="34">
        <f>IF(AND(N29&gt;75),ROUNDDOWN(1.84523*(N29-75)^1.348,0),0)</f>
        <v>0</v>
      </c>
      <c r="P29" s="72">
        <v>346</v>
      </c>
      <c r="Q29" s="34">
        <f>IF(AND(P29&gt;210),ROUNDDOWN(0.188807*(P29-210)^1.41,0),0)</f>
        <v>192</v>
      </c>
      <c r="R29" s="73"/>
      <c r="S29" s="34">
        <f>IF(AND(R29&gt;7.95),ROUNDDOWN(7.86*(R29-7.95)^1.1,0),0)</f>
        <v>0</v>
      </c>
      <c r="T29" s="73">
        <v>6.32</v>
      </c>
      <c r="U29" s="74">
        <f>IF(AND(T29&gt;1.5),ROUNDDOWN(56.0211*(T29-1.5)^1.05,0),0)</f>
        <v>292</v>
      </c>
      <c r="V29" s="70"/>
      <c r="W29" s="23">
        <f>J29*60+L29</f>
        <v>203.84</v>
      </c>
      <c r="X29" s="24">
        <f>IF(W29&gt;0,(INT(POWER(254-W29,1.88)*0.11193)),0)</f>
        <v>176</v>
      </c>
    </row>
    <row r="30" spans="1:24" ht="12.75">
      <c r="A30" s="12"/>
      <c r="B30" s="9"/>
      <c r="C30" s="13" t="s">
        <v>58</v>
      </c>
      <c r="D30" s="11">
        <v>98</v>
      </c>
      <c r="F30" s="32">
        <f>I30+M30+O30+Q30+S30+U30</f>
        <v>958</v>
      </c>
      <c r="G30" s="76">
        <f>F26</f>
        <v>5547</v>
      </c>
      <c r="H30" s="118">
        <v>9.65</v>
      </c>
      <c r="I30" s="78">
        <f>IF(AND(H30&gt;6.8,H30&lt;12.8),IF($B$5=1,ROUNDDOWN(46.0849*(12.76-H30)^1.81,0),ROUNDDOWN(46.0849*(13-H30)^1.81,)),0)</f>
        <v>411</v>
      </c>
      <c r="J30" s="44">
        <v>3</v>
      </c>
      <c r="K30" s="27" t="s">
        <v>11</v>
      </c>
      <c r="L30" s="47">
        <v>25.27</v>
      </c>
      <c r="M30" s="37">
        <f>X30</f>
        <v>166</v>
      </c>
      <c r="N30" s="51"/>
      <c r="O30" s="78">
        <f>IF(AND(N30&gt;75),ROUNDDOWN(1.84523*(N30-75)^1.348,0),0)</f>
        <v>0</v>
      </c>
      <c r="P30" s="51">
        <v>315</v>
      </c>
      <c r="Q30" s="78">
        <f>IF(AND(P30&gt;210),ROUNDDOWN(0.188807*(P30-210)^1.41,0),0)</f>
        <v>133</v>
      </c>
      <c r="R30" s="52">
        <v>31.04</v>
      </c>
      <c r="S30" s="78">
        <f>IF(AND(R30&gt;7.95),ROUNDDOWN(7.86*(R30-7.95)^1.1,0),0)</f>
        <v>248</v>
      </c>
      <c r="T30" s="52"/>
      <c r="U30" s="79">
        <f>IF(AND(T30&gt;1.5),ROUNDDOWN(56.0211*(T30-1.5)^1.05,0),0)</f>
        <v>0</v>
      </c>
      <c r="V30" s="70"/>
      <c r="W30" s="23">
        <f>J30*60+L30</f>
        <v>205.27</v>
      </c>
      <c r="X30" s="24">
        <f>IF(W30&gt;0,(INT(POWER(254-W30,1.88)*0.11193)),0)</f>
        <v>166</v>
      </c>
    </row>
    <row r="31" spans="1:24" ht="13.5" thickBot="1">
      <c r="A31" s="14"/>
      <c r="B31" s="15"/>
      <c r="C31" s="16" t="s">
        <v>59</v>
      </c>
      <c r="D31" s="17">
        <v>97</v>
      </c>
      <c r="E31" s="18"/>
      <c r="F31" s="32">
        <f>I31+M31+O31+Q31+S31+U31</f>
        <v>1325</v>
      </c>
      <c r="G31" s="80">
        <f>F26</f>
        <v>5547</v>
      </c>
      <c r="H31" s="119">
        <v>9.35</v>
      </c>
      <c r="I31" s="81">
        <f>IF(AND(H31&gt;6.8,H31&lt;12.8),IF($B$5=1,ROUNDDOWN(46.0849*(12.76-H31)^1.81,0),ROUNDDOWN(46.0849*(13-H31)^1.81,)),0)</f>
        <v>480</v>
      </c>
      <c r="J31" s="46">
        <v>3</v>
      </c>
      <c r="K31" s="28" t="s">
        <v>11</v>
      </c>
      <c r="L31" s="49">
        <v>22.36</v>
      </c>
      <c r="M31" s="39">
        <f>X31</f>
        <v>185</v>
      </c>
      <c r="N31" s="82"/>
      <c r="O31" s="81">
        <f>IF(AND(N31&gt;75),ROUNDDOWN(1.84523*(N31-75)^1.348,0),0)</f>
        <v>0</v>
      </c>
      <c r="P31" s="82">
        <v>387</v>
      </c>
      <c r="Q31" s="81">
        <f>IF(AND(P31&gt;210),ROUNDDOWN(0.188807*(P31-210)^1.41,0),0)</f>
        <v>279</v>
      </c>
      <c r="R31" s="83"/>
      <c r="S31" s="81">
        <f>IF(AND(R31&gt;7.95),ROUNDDOWN(7.86*(R31-7.95)^1.1,0),0)</f>
        <v>0</v>
      </c>
      <c r="T31" s="83">
        <v>7.71</v>
      </c>
      <c r="U31" s="81">
        <f>IF(AND(T31&gt;1.5),ROUNDDOWN(56.0211*(T31-1.5)^1.05,0),0)</f>
        <v>381</v>
      </c>
      <c r="V31" s="70"/>
      <c r="W31" s="23">
        <f>J31*60+L31</f>
        <v>202.36</v>
      </c>
      <c r="X31" s="84">
        <f>IF(W31&gt;0,(INT(POWER(254-W31,1.88)*0.11193)),0)</f>
        <v>185</v>
      </c>
    </row>
    <row r="32" spans="2:25" ht="13.5" thickBot="1">
      <c r="B32" s="30"/>
      <c r="F32" s="34"/>
      <c r="G32" s="85">
        <f>F26</f>
        <v>5547</v>
      </c>
      <c r="H32" s="120"/>
      <c r="I32" s="34"/>
      <c r="J32" s="31"/>
      <c r="K32" s="22"/>
      <c r="L32" s="21"/>
      <c r="M32" s="34"/>
      <c r="O32" s="34"/>
      <c r="Q32" s="34"/>
      <c r="S32" s="34"/>
      <c r="U32" s="34"/>
      <c r="V32" s="70"/>
      <c r="W32" s="87"/>
      <c r="X32" s="88"/>
      <c r="Y32" s="22"/>
    </row>
    <row r="33" spans="1:25" ht="13.5" thickBot="1">
      <c r="A33" s="3">
        <v>5</v>
      </c>
      <c r="B33" s="29">
        <f>$B$5</f>
        <v>0</v>
      </c>
      <c r="C33" s="5" t="s">
        <v>60</v>
      </c>
      <c r="D33" s="6"/>
      <c r="E33" s="7" t="s">
        <v>34</v>
      </c>
      <c r="F33" s="35">
        <f>SUM(F34:F38)-MIN(F34:F38)</f>
        <v>6449</v>
      </c>
      <c r="G33" s="61">
        <f>F33</f>
        <v>6449</v>
      </c>
      <c r="H33" s="121"/>
      <c r="I33" s="63"/>
      <c r="J33" s="90"/>
      <c r="K33" s="65"/>
      <c r="L33" s="91"/>
      <c r="M33" s="67"/>
      <c r="N33" s="68"/>
      <c r="O33" s="63"/>
      <c r="P33" s="68"/>
      <c r="Q33" s="63"/>
      <c r="R33" s="69"/>
      <c r="S33" s="63"/>
      <c r="T33" s="69"/>
      <c r="U33" s="63"/>
      <c r="V33" s="70"/>
      <c r="W33" s="87"/>
      <c r="X33" s="88"/>
      <c r="Y33" s="22"/>
    </row>
    <row r="34" spans="1:24" ht="12.75">
      <c r="A34" s="8"/>
      <c r="B34" s="9"/>
      <c r="C34" s="10" t="s">
        <v>61</v>
      </c>
      <c r="D34" s="11">
        <v>97</v>
      </c>
      <c r="F34" s="32">
        <f>I34+M34+O34+Q34+S34+U34</f>
        <v>1337</v>
      </c>
      <c r="G34" s="71">
        <f>F33</f>
        <v>6449</v>
      </c>
      <c r="H34" s="117">
        <v>9.5</v>
      </c>
      <c r="I34" s="34">
        <f>IF(AND(H34&gt;6.8,H34&lt;12.8),IF($B$5=1,ROUNDDOWN(46.0849*(12.76-H34)^1.81,0),ROUNDDOWN(46.0849*(13-H34)^1.81,)),0)</f>
        <v>444</v>
      </c>
      <c r="J34" s="45">
        <v>3</v>
      </c>
      <c r="K34" s="20" t="s">
        <v>11</v>
      </c>
      <c r="L34" s="48">
        <v>19.43</v>
      </c>
      <c r="M34" s="38">
        <f>X34</f>
        <v>206</v>
      </c>
      <c r="N34" s="72">
        <v>126</v>
      </c>
      <c r="O34" s="34">
        <f>IF(AND(N34&gt;75),ROUNDDOWN(1.84523*(N34-75)^1.348,0),0)</f>
        <v>369</v>
      </c>
      <c r="P34" s="72"/>
      <c r="Q34" s="34">
        <f>IF(AND(P34&gt;210),ROUNDDOWN(0.188807*(P34-210)^1.41,0),0)</f>
        <v>0</v>
      </c>
      <c r="R34" s="73">
        <v>36.93</v>
      </c>
      <c r="S34" s="34">
        <f>IF(AND(R34&gt;7.95),ROUNDDOWN(7.86*(R34-7.95)^1.1,0),0)</f>
        <v>318</v>
      </c>
      <c r="T34" s="73"/>
      <c r="U34" s="74">
        <f>IF(AND(T34&gt;1.5),ROUNDDOWN(56.0211*(T34-1.5)^1.05,0),0)</f>
        <v>0</v>
      </c>
      <c r="V34" s="70"/>
      <c r="W34" s="23">
        <f>J34*60+L34</f>
        <v>199.43</v>
      </c>
      <c r="X34" s="92">
        <f>IF(W34&gt;0,(INT(POWER(254-W34,1.88)*0.11193)),0)</f>
        <v>206</v>
      </c>
    </row>
    <row r="35" spans="1:24" ht="12.75">
      <c r="A35" s="12"/>
      <c r="B35" s="9"/>
      <c r="C35" s="13" t="s">
        <v>62</v>
      </c>
      <c r="D35" s="11">
        <v>97</v>
      </c>
      <c r="F35" s="32">
        <f>I35+M35+O35+Q35+S35+U35</f>
        <v>1398</v>
      </c>
      <c r="G35" s="76">
        <f>F33</f>
        <v>6449</v>
      </c>
      <c r="H35" s="118">
        <v>9.32</v>
      </c>
      <c r="I35" s="78">
        <f>IF(AND(H35&gt;6.8,H35&lt;12.8),IF($B$5=1,ROUNDDOWN(46.0849*(12.76-H35)^1.81,0),ROUNDDOWN(46.0849*(13-H35)^1.81,)),0)</f>
        <v>487</v>
      </c>
      <c r="J35" s="44">
        <v>3</v>
      </c>
      <c r="K35" s="27" t="s">
        <v>11</v>
      </c>
      <c r="L35" s="47">
        <v>22.38</v>
      </c>
      <c r="M35" s="37">
        <f>X35</f>
        <v>185</v>
      </c>
      <c r="N35" s="51">
        <v>126</v>
      </c>
      <c r="O35" s="78">
        <f>IF(AND(N35&gt;75),ROUNDDOWN(1.84523*(N35-75)^1.348,0),0)</f>
        <v>369</v>
      </c>
      <c r="P35" s="51"/>
      <c r="Q35" s="78">
        <f>IF(AND(P35&gt;210),ROUNDDOWN(0.188807*(P35-210)^1.41,0),0)</f>
        <v>0</v>
      </c>
      <c r="R35" s="52"/>
      <c r="S35" s="78">
        <f>IF(AND(R35&gt;7.95),ROUNDDOWN(7.86*(R35-7.95)^1.1,0),0)</f>
        <v>0</v>
      </c>
      <c r="T35" s="52">
        <v>7.35</v>
      </c>
      <c r="U35" s="79">
        <f>IF(AND(T35&gt;1.5),ROUNDDOWN(56.0211*(T35-1.5)^1.05,0),0)</f>
        <v>357</v>
      </c>
      <c r="V35" s="70"/>
      <c r="W35" s="23">
        <f>J35*60+L35</f>
        <v>202.38</v>
      </c>
      <c r="X35" s="24">
        <f>IF(W35&gt;0,(INT(POWER(254-W35,1.88)*0.11193)),0)</f>
        <v>185</v>
      </c>
    </row>
    <row r="36" spans="1:24" ht="12.75">
      <c r="A36" s="12"/>
      <c r="B36" s="9"/>
      <c r="C36" s="13" t="s">
        <v>63</v>
      </c>
      <c r="D36" s="11">
        <v>96</v>
      </c>
      <c r="F36" s="32">
        <f>I36+M36+O36+Q36+S36+U36</f>
        <v>1800</v>
      </c>
      <c r="G36" s="76">
        <f>F33</f>
        <v>6449</v>
      </c>
      <c r="H36" s="117">
        <v>8.8</v>
      </c>
      <c r="I36" s="34">
        <f>IF(AND(H36&gt;6.8,H36&lt;12.8),IF($B$5=1,ROUNDDOWN(46.0849*(12.76-H36)^1.81,0),ROUNDDOWN(46.0849*(13-H36)^1.81,)),0)</f>
        <v>618</v>
      </c>
      <c r="J36" s="45">
        <v>3</v>
      </c>
      <c r="K36" s="20" t="s">
        <v>11</v>
      </c>
      <c r="L36" s="48">
        <v>0.18</v>
      </c>
      <c r="M36" s="38">
        <f>X36</f>
        <v>364</v>
      </c>
      <c r="N36" s="72">
        <v>134</v>
      </c>
      <c r="O36" s="34">
        <f>IF(AND(N36&gt;75),ROUNDDOWN(1.84523*(N36-75)^1.348,0),0)</f>
        <v>449</v>
      </c>
      <c r="P36" s="72"/>
      <c r="Q36" s="34">
        <f>IF(AND(P36&gt;210),ROUNDDOWN(0.188807*(P36-210)^1.41,0),0)</f>
        <v>0</v>
      </c>
      <c r="R36" s="73">
        <v>41.09</v>
      </c>
      <c r="S36" s="34">
        <f>IF(AND(R36&gt;7.95),ROUNDDOWN(7.86*(R36-7.95)^1.1,0),0)</f>
        <v>369</v>
      </c>
      <c r="T36" s="73"/>
      <c r="U36" s="74">
        <f>IF(AND(T36&gt;1.5),ROUNDDOWN(56.0211*(T36-1.5)^1.05,0),0)</f>
        <v>0</v>
      </c>
      <c r="V36" s="70"/>
      <c r="W36" s="23">
        <f>J36*60+L36</f>
        <v>180.18</v>
      </c>
      <c r="X36" s="24">
        <f>IF(W36&gt;0,(INT(POWER(254-W36,1.88)*0.11193)),0)</f>
        <v>364</v>
      </c>
    </row>
    <row r="37" spans="1:24" ht="12.75">
      <c r="A37" s="12"/>
      <c r="B37" s="9"/>
      <c r="C37" s="13" t="s">
        <v>64</v>
      </c>
      <c r="D37" s="11">
        <v>98</v>
      </c>
      <c r="F37" s="32">
        <f>I37+M37+O37+Q37+S37+U37</f>
        <v>1777</v>
      </c>
      <c r="G37" s="76">
        <f>F33</f>
        <v>6449</v>
      </c>
      <c r="H37" s="118">
        <v>8.7</v>
      </c>
      <c r="I37" s="78">
        <f>IF(AND(H37&gt;6.8,H37&lt;12.8),IF($B$5=1,ROUNDDOWN(46.0849*(12.76-H37)^1.81,0),ROUNDDOWN(46.0849*(13-H37)^1.81,)),0)</f>
        <v>645</v>
      </c>
      <c r="J37" s="44">
        <v>2</v>
      </c>
      <c r="K37" s="27" t="s">
        <v>11</v>
      </c>
      <c r="L37" s="47">
        <v>59.95</v>
      </c>
      <c r="M37" s="37">
        <f>X37</f>
        <v>366</v>
      </c>
      <c r="N37" s="51"/>
      <c r="O37" s="78">
        <f>IF(AND(N37&gt;75),ROUNDDOWN(1.84523*(N37-75)^1.348,0),0)</f>
        <v>0</v>
      </c>
      <c r="P37" s="51">
        <v>451</v>
      </c>
      <c r="Q37" s="78">
        <f>IF(AND(P37&gt;210),ROUNDDOWN(0.188807*(P37-210)^1.41,0),0)</f>
        <v>431</v>
      </c>
      <c r="R37" s="52">
        <v>38.29</v>
      </c>
      <c r="S37" s="78">
        <f>IF(AND(R37&gt;7.95),ROUNDDOWN(7.86*(R37-7.95)^1.1,0),0)</f>
        <v>335</v>
      </c>
      <c r="T37" s="52"/>
      <c r="U37" s="79">
        <f>IF(AND(T37&gt;1.5),ROUNDDOWN(56.0211*(T37-1.5)^1.05,0),0)</f>
        <v>0</v>
      </c>
      <c r="V37" s="70"/>
      <c r="W37" s="23">
        <f>J37*60+L37</f>
        <v>179.95</v>
      </c>
      <c r="X37" s="24">
        <f>IF(W37&gt;0,(INT(POWER(254-W37,1.88)*0.11193)),0)</f>
        <v>366</v>
      </c>
    </row>
    <row r="38" spans="1:24" ht="13.5" thickBot="1">
      <c r="A38" s="14"/>
      <c r="B38" s="15"/>
      <c r="C38" s="16" t="s">
        <v>65</v>
      </c>
      <c r="D38" s="17">
        <v>97</v>
      </c>
      <c r="E38" s="18"/>
      <c r="F38" s="32">
        <f>I38+M38+O38+Q38+S38+U38</f>
        <v>1474</v>
      </c>
      <c r="G38" s="80">
        <f>F33</f>
        <v>6449</v>
      </c>
      <c r="H38" s="119">
        <v>9.34</v>
      </c>
      <c r="I38" s="81">
        <f>IF(AND(H38&gt;6.8,H38&lt;12.8),IF($B$5=1,ROUNDDOWN(46.0849*(12.76-H38)^1.81,0),ROUNDDOWN(46.0849*(13-H38)^1.81,)),0)</f>
        <v>482</v>
      </c>
      <c r="J38" s="46">
        <v>3</v>
      </c>
      <c r="K38" s="28" t="s">
        <v>11</v>
      </c>
      <c r="L38" s="49">
        <v>23.46</v>
      </c>
      <c r="M38" s="39">
        <f>X38</f>
        <v>178</v>
      </c>
      <c r="N38" s="82"/>
      <c r="O38" s="81">
        <f>IF(AND(N38&gt;75),ROUNDDOWN(1.84523*(N38-75)^1.348,0),0)</f>
        <v>0</v>
      </c>
      <c r="P38" s="82">
        <v>430</v>
      </c>
      <c r="Q38" s="81">
        <f>IF(AND(P38&gt;210),ROUNDDOWN(0.188807*(P38-210)^1.41,0),0)</f>
        <v>379</v>
      </c>
      <c r="R38" s="83"/>
      <c r="S38" s="81">
        <f>IF(AND(R38&gt;7.95),ROUNDDOWN(7.86*(R38-7.95)^1.1,0),0)</f>
        <v>0</v>
      </c>
      <c r="T38" s="83">
        <v>8.55</v>
      </c>
      <c r="U38" s="81">
        <f>IF(AND(T38&gt;1.5),ROUNDDOWN(56.0211*(T38-1.5)^1.05,0),0)</f>
        <v>435</v>
      </c>
      <c r="V38" s="70"/>
      <c r="W38" s="23">
        <f>J38*60+L38</f>
        <v>203.46</v>
      </c>
      <c r="X38" s="84">
        <f>IF(W38&gt;0,(INT(POWER(254-W38,1.88)*0.11193)),0)</f>
        <v>178</v>
      </c>
    </row>
    <row r="39" ht="13.5" thickBot="1">
      <c r="H39" s="120"/>
    </row>
    <row r="40" spans="1:21" ht="13.5" thickBot="1">
      <c r="A40" s="3">
        <v>6</v>
      </c>
      <c r="B40" s="4">
        <v>0</v>
      </c>
      <c r="C40" s="5" t="s">
        <v>66</v>
      </c>
      <c r="D40" s="6"/>
      <c r="E40" s="7" t="s">
        <v>34</v>
      </c>
      <c r="F40" s="35">
        <f>SUM(F41:F45)-MIN(F41:F45)</f>
        <v>5155</v>
      </c>
      <c r="G40" s="61">
        <f>F40</f>
        <v>5155</v>
      </c>
      <c r="H40" s="121"/>
      <c r="I40" s="63"/>
      <c r="J40" s="64"/>
      <c r="K40" s="65"/>
      <c r="L40" s="66"/>
      <c r="M40" s="67"/>
      <c r="N40" s="68"/>
      <c r="O40" s="63"/>
      <c r="P40" s="68"/>
      <c r="Q40" s="63"/>
      <c r="R40" s="69"/>
      <c r="S40" s="63"/>
      <c r="T40" s="69"/>
      <c r="U40" s="63"/>
    </row>
    <row r="41" spans="1:24" ht="12.75">
      <c r="A41" s="8"/>
      <c r="B41" s="9"/>
      <c r="C41" s="10" t="s">
        <v>67</v>
      </c>
      <c r="D41" s="11">
        <v>97</v>
      </c>
      <c r="F41" s="32">
        <f>I41+M41+O41+Q41+S41+U41</f>
        <v>1343</v>
      </c>
      <c r="G41" s="71">
        <f>F40</f>
        <v>5155</v>
      </c>
      <c r="H41" s="117">
        <v>9.53</v>
      </c>
      <c r="I41" s="34">
        <f>IF(AND(H41&gt;6.8,H41&lt;12.8),IF($B$5=1,ROUNDDOWN(46.0849*(12.76-H41)^1.81,0),ROUNDDOWN(46.0849*(13-H41)^1.81,)),0)</f>
        <v>438</v>
      </c>
      <c r="J41" s="45">
        <v>3</v>
      </c>
      <c r="K41" s="20" t="s">
        <v>11</v>
      </c>
      <c r="L41" s="48">
        <v>13.23</v>
      </c>
      <c r="M41" s="38">
        <f>X41</f>
        <v>252</v>
      </c>
      <c r="N41" s="72">
        <v>122</v>
      </c>
      <c r="O41" s="34">
        <f>IF(AND(N41&gt;75),ROUNDDOWN(1.84523*(N41-75)^1.348,0),0)</f>
        <v>331</v>
      </c>
      <c r="P41" s="72"/>
      <c r="Q41" s="34">
        <f>IF(AND(P41&gt;210),ROUNDDOWN(0.188807*(P41-210)^1.41,0),0)</f>
        <v>0</v>
      </c>
      <c r="R41" s="73">
        <v>37.24</v>
      </c>
      <c r="S41" s="34">
        <f>IF(AND(R41&gt;7.95),ROUNDDOWN(7.86*(R41-7.95)^1.1,0),0)</f>
        <v>322</v>
      </c>
      <c r="T41" s="73"/>
      <c r="U41" s="74">
        <f>IF(AND(T41&gt;1.5),ROUNDDOWN(56.0211*(T41-1.5)^1.05,0),0)</f>
        <v>0</v>
      </c>
      <c r="W41" s="23">
        <f>J41*60+L41</f>
        <v>193.23</v>
      </c>
      <c r="X41" s="92">
        <f>IF(W41&gt;0,(INT(POWER(254-W41,1.88)*0.11193)),0)</f>
        <v>252</v>
      </c>
    </row>
    <row r="42" spans="1:24" ht="12.75">
      <c r="A42" s="12"/>
      <c r="B42" s="9"/>
      <c r="C42" s="13" t="s">
        <v>68</v>
      </c>
      <c r="D42" s="11">
        <v>97</v>
      </c>
      <c r="F42" s="32">
        <f>I42+M42+O42+Q42+S42+U42</f>
        <v>1293</v>
      </c>
      <c r="G42" s="76">
        <f>F40</f>
        <v>5155</v>
      </c>
      <c r="H42" s="118">
        <v>9.57</v>
      </c>
      <c r="I42" s="78">
        <f>IF(AND(H42&gt;6.8,H42&lt;12.8),IF($B$5=1,ROUNDDOWN(46.0849*(12.76-H42)^1.81,0),ROUNDDOWN(46.0849*(13-H42)^1.81,)),0)</f>
        <v>428</v>
      </c>
      <c r="J42" s="44">
        <v>3</v>
      </c>
      <c r="K42" s="27" t="s">
        <v>11</v>
      </c>
      <c r="L42" s="47">
        <v>27.34</v>
      </c>
      <c r="M42" s="37">
        <f>X42</f>
        <v>153</v>
      </c>
      <c r="N42" s="51">
        <v>126</v>
      </c>
      <c r="O42" s="78">
        <f>IF(AND(N42&gt;75),ROUNDDOWN(1.84523*(N42-75)^1.348,0),0)</f>
        <v>369</v>
      </c>
      <c r="P42" s="51"/>
      <c r="Q42" s="78">
        <f>IF(AND(P42&gt;210),ROUNDDOWN(0.188807*(P42-210)^1.41,0),0)</f>
        <v>0</v>
      </c>
      <c r="R42" s="52"/>
      <c r="S42" s="78">
        <f>IF(AND(R42&gt;7.95),ROUNDDOWN(7.86*(R42-7.95)^1.1,0),0)</f>
        <v>0</v>
      </c>
      <c r="T42" s="52">
        <v>7.13</v>
      </c>
      <c r="U42" s="79">
        <f>IF(AND(T42&gt;1.5),ROUNDDOWN(56.0211*(T42-1.5)^1.05,0),0)</f>
        <v>343</v>
      </c>
      <c r="W42" s="23">
        <f>J42*60+L42</f>
        <v>207.34</v>
      </c>
      <c r="X42" s="24">
        <f>IF(W42&gt;0,(INT(POWER(254-W42,1.88)*0.11193)),0)</f>
        <v>153</v>
      </c>
    </row>
    <row r="43" spans="1:24" ht="12.75">
      <c r="A43" s="12"/>
      <c r="B43" s="9"/>
      <c r="C43" s="13" t="s">
        <v>69</v>
      </c>
      <c r="D43" s="11">
        <v>97</v>
      </c>
      <c r="F43" s="32">
        <f>I43+M43+O43+Q43+S43+U43</f>
        <v>1171</v>
      </c>
      <c r="G43" s="76">
        <f>F40</f>
        <v>5155</v>
      </c>
      <c r="H43" s="117">
        <v>9.9</v>
      </c>
      <c r="I43" s="34">
        <f>IF(AND(H43&gt;6.8,H43&lt;12.8),IF($B$5=1,ROUNDDOWN(46.0849*(12.76-H43)^1.81,0),ROUNDDOWN(46.0849*(13-H43)^1.81,)),0)</f>
        <v>357</v>
      </c>
      <c r="J43" s="45">
        <v>3</v>
      </c>
      <c r="K43" s="20" t="s">
        <v>11</v>
      </c>
      <c r="L43" s="48">
        <v>22.18</v>
      </c>
      <c r="M43" s="38">
        <f>X43</f>
        <v>187</v>
      </c>
      <c r="N43" s="72"/>
      <c r="O43" s="34">
        <f>IF(AND(N43&gt;75),ROUNDDOWN(1.84523*(N43-75)^1.348,0),0)</f>
        <v>0</v>
      </c>
      <c r="P43" s="72">
        <v>388</v>
      </c>
      <c r="Q43" s="34">
        <f>IF(AND(P43&gt;210),ROUNDDOWN(0.188807*(P43-210)^1.41,0),0)</f>
        <v>281</v>
      </c>
      <c r="R43" s="73">
        <v>39.2</v>
      </c>
      <c r="S43" s="34">
        <f>IF(AND(R43&gt;7.95),ROUNDDOWN(7.86*(R43-7.95)^1.1,0),0)</f>
        <v>346</v>
      </c>
      <c r="T43" s="73"/>
      <c r="U43" s="74">
        <f>IF(AND(T43&gt;1.5),ROUNDDOWN(56.0211*(T43-1.5)^1.05,0),0)</f>
        <v>0</v>
      </c>
      <c r="W43" s="23">
        <f>J43*60+L43</f>
        <v>202.18</v>
      </c>
      <c r="X43" s="24">
        <f>IF(W43&gt;0,(INT(POWER(254-W43,1.88)*0.11193)),0)</f>
        <v>187</v>
      </c>
    </row>
    <row r="44" spans="1:24" ht="12.75">
      <c r="A44" s="12"/>
      <c r="B44" s="9"/>
      <c r="C44" s="13" t="s">
        <v>70</v>
      </c>
      <c r="D44" s="11">
        <v>98</v>
      </c>
      <c r="F44" s="32">
        <f>I44+M44+O44+Q44+S44+U44</f>
        <v>1348</v>
      </c>
      <c r="G44" s="76">
        <f>F40</f>
        <v>5155</v>
      </c>
      <c r="H44" s="118">
        <v>8.79</v>
      </c>
      <c r="I44" s="78">
        <f>IF(AND(H44&gt;6.8,H44&lt;12.8),IF($B$5=1,ROUNDDOWN(46.0849*(12.76-H44)^1.81,0),ROUNDDOWN(46.0849*(13-H44)^1.81,)),0)</f>
        <v>621</v>
      </c>
      <c r="J44" s="44">
        <v>3</v>
      </c>
      <c r="K44" s="27" t="s">
        <v>11</v>
      </c>
      <c r="L44" s="47">
        <v>36.98</v>
      </c>
      <c r="M44" s="37">
        <f>X44</f>
        <v>99</v>
      </c>
      <c r="N44" s="51"/>
      <c r="O44" s="78">
        <f>IF(AND(N44&gt;75),ROUNDDOWN(1.84523*(N44-75)^1.348,0),0)</f>
        <v>0</v>
      </c>
      <c r="P44" s="51">
        <v>397</v>
      </c>
      <c r="Q44" s="78">
        <f>IF(AND(P44&gt;210),ROUNDDOWN(0.188807*(P44-210)^1.41,0),0)</f>
        <v>301</v>
      </c>
      <c r="R44" s="52"/>
      <c r="S44" s="78">
        <f>IF(AND(R44&gt;7.95),ROUNDDOWN(7.86*(R44-7.95)^1.1,0),0)</f>
        <v>0</v>
      </c>
      <c r="T44" s="52">
        <v>6.88</v>
      </c>
      <c r="U44" s="79">
        <f>IF(AND(T44&gt;1.5),ROUNDDOWN(56.0211*(T44-1.5)^1.05,0),0)</f>
        <v>327</v>
      </c>
      <c r="W44" s="23">
        <f>J44*60+L44</f>
        <v>216.98</v>
      </c>
      <c r="X44" s="24">
        <f>IF(W44&gt;0,(INT(POWER(254-W44,1.88)*0.11193)),0)</f>
        <v>99</v>
      </c>
    </row>
    <row r="45" spans="1:24" ht="13.5" thickBot="1">
      <c r="A45" s="14"/>
      <c r="B45" s="15"/>
      <c r="C45" s="16"/>
      <c r="D45" s="17"/>
      <c r="E45" s="18"/>
      <c r="F45" s="32">
        <f>I45+M45+O45+Q45+S45+U45</f>
        <v>0</v>
      </c>
      <c r="G45" s="80">
        <f>F40</f>
        <v>5155</v>
      </c>
      <c r="H45" s="119"/>
      <c r="I45" s="81">
        <f>IF(AND(H45&gt;6.8,H45&lt;12.8),IF($B$5=1,ROUNDDOWN(46.0849*(12.76-H45)^1.81,0),ROUNDDOWN(46.0849*(13-H45)^1.81,)),0)</f>
        <v>0</v>
      </c>
      <c r="J45" s="46"/>
      <c r="K45" s="28" t="s">
        <v>11</v>
      </c>
      <c r="L45" s="49"/>
      <c r="M45" s="39">
        <f>X45</f>
        <v>0</v>
      </c>
      <c r="N45" s="82"/>
      <c r="O45" s="81">
        <f>IF(AND(N45&gt;75),ROUNDDOWN(1.84523*(N45-75)^1.348,0),0)</f>
        <v>0</v>
      </c>
      <c r="P45" s="82"/>
      <c r="Q45" s="81">
        <f>IF(AND(P45&gt;210),ROUNDDOWN(0.188807*(P45-210)^1.41,0),0)</f>
        <v>0</v>
      </c>
      <c r="R45" s="83"/>
      <c r="S45" s="81">
        <f>IF(AND(R45&gt;7.95),ROUNDDOWN(7.86*(R45-7.95)^1.1,0),0)</f>
        <v>0</v>
      </c>
      <c r="T45" s="83"/>
      <c r="U45" s="81">
        <f>IF(AND(T45&gt;1.5),ROUNDDOWN(56.0211*(T45-1.5)^1.05,0),0)</f>
        <v>0</v>
      </c>
      <c r="W45" s="23">
        <f>J45*60+L45</f>
        <v>0</v>
      </c>
      <c r="X45" s="84">
        <f>IF(W45&gt;0,(INT(POWER(254-W45,1.88)*0.11193)),0)</f>
        <v>0</v>
      </c>
    </row>
    <row r="46" spans="6:21" ht="13.5" thickBot="1">
      <c r="F46" s="33"/>
      <c r="G46" s="85">
        <f>F40</f>
        <v>5155</v>
      </c>
      <c r="H46" s="120"/>
      <c r="I46" s="34"/>
      <c r="J46" s="31"/>
      <c r="K46" s="22"/>
      <c r="L46" s="21"/>
      <c r="M46" s="34"/>
      <c r="O46" s="34"/>
      <c r="Q46" s="34"/>
      <c r="S46" s="34"/>
      <c r="U46" s="34"/>
    </row>
    <row r="47" spans="1:21" ht="13.5" thickBot="1">
      <c r="A47" s="3">
        <v>7</v>
      </c>
      <c r="B47" s="29">
        <f>$B$5</f>
        <v>0</v>
      </c>
      <c r="C47" s="5" t="s">
        <v>71</v>
      </c>
      <c r="D47" s="6"/>
      <c r="E47" s="7" t="s">
        <v>34</v>
      </c>
      <c r="F47" s="35">
        <f>SUM(F48:F52)-MIN(F48:F52)</f>
        <v>5634</v>
      </c>
      <c r="G47" s="61">
        <f>F47</f>
        <v>5634</v>
      </c>
      <c r="H47" s="121"/>
      <c r="I47" s="63"/>
      <c r="J47" s="90"/>
      <c r="K47" s="65"/>
      <c r="L47" s="91"/>
      <c r="M47" s="67"/>
      <c r="N47" s="68"/>
      <c r="O47" s="63"/>
      <c r="P47" s="68"/>
      <c r="Q47" s="63"/>
      <c r="R47" s="69"/>
      <c r="S47" s="63"/>
      <c r="T47" s="69"/>
      <c r="U47" s="63"/>
    </row>
    <row r="48" spans="1:24" ht="12.75">
      <c r="A48" s="8"/>
      <c r="B48" s="9"/>
      <c r="C48" s="10" t="s">
        <v>72</v>
      </c>
      <c r="D48" s="11">
        <v>98</v>
      </c>
      <c r="F48" s="32">
        <f>I48+M48+O48+Q48+S48+U48</f>
        <v>1557</v>
      </c>
      <c r="G48" s="71">
        <f>F47</f>
        <v>5634</v>
      </c>
      <c r="H48" s="117">
        <v>9.38</v>
      </c>
      <c r="I48" s="34">
        <f>IF(AND(H48&gt;6.8,H48&lt;12.8),IF($B$5=1,ROUNDDOWN(46.0849*(12.76-H48)^1.81,0),ROUNDDOWN(46.0849*(13-H48)^1.81,)),0)</f>
        <v>472</v>
      </c>
      <c r="J48" s="45">
        <v>3</v>
      </c>
      <c r="K48" s="20" t="s">
        <v>11</v>
      </c>
      <c r="L48" s="48">
        <v>14.44</v>
      </c>
      <c r="M48" s="38">
        <f>X48</f>
        <v>243</v>
      </c>
      <c r="N48" s="72">
        <v>134</v>
      </c>
      <c r="O48" s="34">
        <f>IF(AND(N48&gt;75),ROUNDDOWN(1.84523*(N48-75)^1.348,0),0)</f>
        <v>449</v>
      </c>
      <c r="P48" s="72"/>
      <c r="Q48" s="34">
        <f>IF(AND(P48&gt;210),ROUNDDOWN(0.188807*(P48-210)^1.41,0),0)</f>
        <v>0</v>
      </c>
      <c r="R48" s="73">
        <v>43</v>
      </c>
      <c r="S48" s="34">
        <f>IF(AND(R48&gt;7.95),ROUNDDOWN(7.86*(R48-7.95)^1.1,0),0)</f>
        <v>393</v>
      </c>
      <c r="T48" s="73"/>
      <c r="U48" s="74">
        <f>IF(AND(T48&gt;1.5),ROUNDDOWN(56.0211*(T48-1.5)^1.05,0),0)</f>
        <v>0</v>
      </c>
      <c r="W48" s="23">
        <f>J48*60+L48</f>
        <v>194.44</v>
      </c>
      <c r="X48" s="92">
        <f>IF(W48&gt;0,(INT(POWER(254-W48,1.88)*0.11193)),0)</f>
        <v>243</v>
      </c>
    </row>
    <row r="49" spans="1:24" ht="12.75">
      <c r="A49" s="12"/>
      <c r="B49" s="9"/>
      <c r="C49" s="13" t="s">
        <v>73</v>
      </c>
      <c r="D49" s="11">
        <v>98</v>
      </c>
      <c r="F49" s="32">
        <f>I49+M49+O49+Q49+S49+U49</f>
        <v>1288</v>
      </c>
      <c r="G49" s="76">
        <f>F47</f>
        <v>5634</v>
      </c>
      <c r="H49" s="118">
        <v>9.64</v>
      </c>
      <c r="I49" s="78">
        <f>IF(AND(H49&gt;6.8,H49&lt;12.8),IF($B$5=1,ROUNDDOWN(46.0849*(12.76-H49)^1.81,0),ROUNDDOWN(46.0849*(13-H49)^1.81,)),0)</f>
        <v>413</v>
      </c>
      <c r="J49" s="44">
        <v>3</v>
      </c>
      <c r="K49" s="27" t="s">
        <v>11</v>
      </c>
      <c r="L49" s="47">
        <v>26.27</v>
      </c>
      <c r="M49" s="37">
        <f>X49</f>
        <v>160</v>
      </c>
      <c r="N49" s="51">
        <v>130</v>
      </c>
      <c r="O49" s="78">
        <f>IF(AND(N49&gt;75),ROUNDDOWN(1.84523*(N49-75)^1.348,0),0)</f>
        <v>409</v>
      </c>
      <c r="P49" s="51"/>
      <c r="Q49" s="78">
        <f>IF(AND(P49&gt;210),ROUNDDOWN(0.188807*(P49-210)^1.41,0),0)</f>
        <v>0</v>
      </c>
      <c r="R49" s="52">
        <v>35.92</v>
      </c>
      <c r="S49" s="78">
        <f>IF(AND(R49&gt;7.95),ROUNDDOWN(7.86*(R49-7.95)^1.1,0),0)</f>
        <v>306</v>
      </c>
      <c r="T49" s="52"/>
      <c r="U49" s="79">
        <f>IF(AND(T49&gt;1.5),ROUNDDOWN(56.0211*(T49-1.5)^1.05,0),0)</f>
        <v>0</v>
      </c>
      <c r="W49" s="23">
        <f>J49*60+L49</f>
        <v>206.27</v>
      </c>
      <c r="X49" s="24">
        <f>IF(W49&gt;0,(INT(POWER(254-W49,1.88)*0.11193)),0)</f>
        <v>160</v>
      </c>
    </row>
    <row r="50" spans="1:24" ht="12.75">
      <c r="A50" s="12"/>
      <c r="B50" s="9"/>
      <c r="C50" s="13" t="s">
        <v>136</v>
      </c>
      <c r="D50" s="11">
        <v>97</v>
      </c>
      <c r="F50" s="32">
        <f>I50+M50+O50+Q50+S50+U50</f>
        <v>963</v>
      </c>
      <c r="G50" s="76">
        <f>F47</f>
        <v>5634</v>
      </c>
      <c r="H50" s="117">
        <v>10.29</v>
      </c>
      <c r="I50" s="34">
        <f>IF(AND(H50&gt;6.8,H50&lt;12.8),IF($B$5=1,ROUNDDOWN(46.0849*(12.76-H50)^1.81,0),ROUNDDOWN(46.0849*(13-H50)^1.81,)),0)</f>
        <v>280</v>
      </c>
      <c r="J50" s="45">
        <v>3</v>
      </c>
      <c r="K50" s="20" t="s">
        <v>11</v>
      </c>
      <c r="L50" s="48">
        <v>37.36</v>
      </c>
      <c r="M50" s="38">
        <f>X50</f>
        <v>97</v>
      </c>
      <c r="N50" s="72"/>
      <c r="O50" s="34">
        <f>IF(AND(N50&gt;75),ROUNDDOWN(1.84523*(N50-75)^1.348,0),0)</f>
        <v>0</v>
      </c>
      <c r="P50" s="72">
        <v>347</v>
      </c>
      <c r="Q50" s="34">
        <f>IF(AND(P50&gt;210),ROUNDDOWN(0.188807*(P50-210)^1.41,0),0)</f>
        <v>194</v>
      </c>
      <c r="R50" s="73"/>
      <c r="S50" s="34">
        <f>IF(AND(R50&gt;7.95),ROUNDDOWN(7.86*(R50-7.95)^1.1,0),0)</f>
        <v>0</v>
      </c>
      <c r="T50" s="73">
        <v>7.88</v>
      </c>
      <c r="U50" s="74">
        <f>IF(AND(T50&gt;1.5),ROUNDDOWN(56.0211*(T50-1.5)^1.05,0),0)</f>
        <v>392</v>
      </c>
      <c r="W50" s="23">
        <f>J50*60+L50</f>
        <v>217.36</v>
      </c>
      <c r="X50" s="24">
        <f>IF(W50&gt;0,(INT(POWER(254-W50,1.88)*0.11193)),0)</f>
        <v>97</v>
      </c>
    </row>
    <row r="51" spans="1:24" ht="12.75">
      <c r="A51" s="12"/>
      <c r="B51" s="9"/>
      <c r="C51" s="13" t="s">
        <v>74</v>
      </c>
      <c r="D51" s="11">
        <v>97</v>
      </c>
      <c r="F51" s="32">
        <f>I51+M51+O51+Q51+S51+U51</f>
        <v>1576</v>
      </c>
      <c r="G51" s="76">
        <f>F47</f>
        <v>5634</v>
      </c>
      <c r="H51" s="118">
        <v>8.83</v>
      </c>
      <c r="I51" s="78">
        <f>IF(AND(H51&gt;6.8,H51&lt;12.8),IF($B$5=1,ROUNDDOWN(46.0849*(12.76-H51)^1.81,0),ROUNDDOWN(46.0849*(13-H51)^1.81,)),0)</f>
        <v>610</v>
      </c>
      <c r="J51" s="44">
        <v>2</v>
      </c>
      <c r="K51" s="27" t="s">
        <v>11</v>
      </c>
      <c r="L51" s="47">
        <v>57.97</v>
      </c>
      <c r="M51" s="37">
        <f>X51</f>
        <v>384</v>
      </c>
      <c r="N51" s="51"/>
      <c r="O51" s="78">
        <f>IF(AND(N51&gt;75),ROUNDDOWN(1.84523*(N51-75)^1.348,0),0)</f>
        <v>0</v>
      </c>
      <c r="P51" s="51">
        <v>386</v>
      </c>
      <c r="Q51" s="78">
        <f>IF(AND(P51&gt;210),ROUNDDOWN(0.188807*(P51-210)^1.41,0),0)</f>
        <v>276</v>
      </c>
      <c r="R51" s="52"/>
      <c r="S51" s="78">
        <f>IF(AND(R51&gt;7.95),ROUNDDOWN(7.86*(R51-7.95)^1.1,0),0)</f>
        <v>0</v>
      </c>
      <c r="T51" s="52">
        <v>6.54</v>
      </c>
      <c r="U51" s="79">
        <f>IF(AND(T51&gt;1.5),ROUNDDOWN(56.0211*(T51-1.5)^1.05,0),0)</f>
        <v>306</v>
      </c>
      <c r="W51" s="23">
        <f>J51*60+L51</f>
        <v>177.97</v>
      </c>
      <c r="X51" s="24">
        <f>IF(W51&gt;0,(INT(POWER(254-W51,1.88)*0.11193)),0)</f>
        <v>384</v>
      </c>
    </row>
    <row r="52" spans="1:24" ht="13.5" thickBot="1">
      <c r="A52" s="14"/>
      <c r="B52" s="15"/>
      <c r="C52" s="26" t="s">
        <v>75</v>
      </c>
      <c r="D52" s="17">
        <v>97</v>
      </c>
      <c r="E52" s="18"/>
      <c r="F52" s="32">
        <f>I52+M52+O52+Q52+S52+U52</f>
        <v>1213</v>
      </c>
      <c r="G52" s="80">
        <f>F47</f>
        <v>5634</v>
      </c>
      <c r="H52" s="119">
        <v>9.54</v>
      </c>
      <c r="I52" s="81">
        <f>IF(AND(H52&gt;6.8,H52&lt;12.8),IF($B$5=1,ROUNDDOWN(46.0849*(12.76-H52)^1.81,0),ROUNDDOWN(46.0849*(13-H52)^1.81,)),0)</f>
        <v>435</v>
      </c>
      <c r="J52" s="46">
        <v>3</v>
      </c>
      <c r="K52" s="28" t="s">
        <v>11</v>
      </c>
      <c r="L52" s="49">
        <v>12.83</v>
      </c>
      <c r="M52" s="39">
        <f>X52</f>
        <v>255</v>
      </c>
      <c r="N52" s="82"/>
      <c r="O52" s="81">
        <f>IF(AND(N52&gt;75),ROUNDDOWN(1.84523*(N52-75)^1.348,0),0)</f>
        <v>0</v>
      </c>
      <c r="P52" s="82">
        <v>390</v>
      </c>
      <c r="Q52" s="81">
        <f>IF(AND(P52&gt;210),ROUNDDOWN(0.188807*(P52-210)^1.41,0),0)</f>
        <v>285</v>
      </c>
      <c r="R52" s="83"/>
      <c r="S52" s="81">
        <f>IF(AND(R52&gt;7.95),ROUNDDOWN(7.86*(R52-7.95)^1.1,0),0)</f>
        <v>0</v>
      </c>
      <c r="T52" s="83">
        <v>5.48</v>
      </c>
      <c r="U52" s="81">
        <f>IF(AND(T52&gt;1.5),ROUNDDOWN(56.0211*(T52-1.5)^1.05,0),0)</f>
        <v>238</v>
      </c>
      <c r="W52" s="23">
        <f>J52*60+L52</f>
        <v>192.83</v>
      </c>
      <c r="X52" s="84">
        <f>IF(W52&gt;0,(INT(POWER(254-W52,1.88)*0.11193)),0)</f>
        <v>255</v>
      </c>
    </row>
    <row r="53" spans="6:21" ht="13.5" thickBot="1">
      <c r="F53" s="34"/>
      <c r="G53" s="85">
        <f>F47</f>
        <v>5634</v>
      </c>
      <c r="H53" s="120"/>
      <c r="I53" s="34"/>
      <c r="J53" s="31"/>
      <c r="K53" s="22"/>
      <c r="L53" s="21"/>
      <c r="M53" s="34"/>
      <c r="O53" s="34"/>
      <c r="Q53" s="34"/>
      <c r="S53" s="34"/>
      <c r="U53" s="34"/>
    </row>
    <row r="54" spans="1:21" ht="13.5" thickBot="1">
      <c r="A54" s="3">
        <v>8</v>
      </c>
      <c r="B54" s="29">
        <f>$B$5</f>
        <v>0</v>
      </c>
      <c r="C54" s="5" t="s">
        <v>76</v>
      </c>
      <c r="D54" s="6"/>
      <c r="E54" s="7" t="s">
        <v>34</v>
      </c>
      <c r="F54" s="35">
        <f>SUM(F55:F59)-MIN(F55:F59)</f>
        <v>5876</v>
      </c>
      <c r="G54" s="61">
        <f>F54</f>
        <v>5876</v>
      </c>
      <c r="H54" s="121"/>
      <c r="I54" s="63"/>
      <c r="J54" s="90"/>
      <c r="K54" s="65"/>
      <c r="L54" s="91"/>
      <c r="M54" s="67"/>
      <c r="N54" s="68"/>
      <c r="O54" s="63"/>
      <c r="P54" s="68"/>
      <c r="Q54" s="63"/>
      <c r="R54" s="69"/>
      <c r="S54" s="63"/>
      <c r="T54" s="69"/>
      <c r="U54" s="63"/>
    </row>
    <row r="55" spans="1:24" ht="12.75">
      <c r="A55" s="8"/>
      <c r="B55" s="9"/>
      <c r="C55" s="10" t="s">
        <v>77</v>
      </c>
      <c r="D55" s="11">
        <v>96</v>
      </c>
      <c r="F55" s="32">
        <f>I55+M55+O55+Q55+S55+U55</f>
        <v>1253</v>
      </c>
      <c r="G55" s="71">
        <f>F54</f>
        <v>5876</v>
      </c>
      <c r="H55" s="117">
        <v>9.42</v>
      </c>
      <c r="I55" s="34">
        <f>IF(AND(H55&gt;6.8,H55&lt;12.8),IF($B$5=1,ROUNDDOWN(46.0849*(12.76-H55)^1.81,0),ROUNDDOWN(46.0849*(13-H55)^1.81,)),0)</f>
        <v>463</v>
      </c>
      <c r="J55" s="45">
        <v>3</v>
      </c>
      <c r="K55" s="20" t="s">
        <v>11</v>
      </c>
      <c r="L55" s="48">
        <v>35.33</v>
      </c>
      <c r="M55" s="38">
        <f>X55</f>
        <v>107</v>
      </c>
      <c r="N55" s="72">
        <v>118</v>
      </c>
      <c r="O55" s="34">
        <f>IF(AND(N55&gt;75),ROUNDDOWN(1.84523*(N55-75)^1.348,0),0)</f>
        <v>293</v>
      </c>
      <c r="P55" s="72"/>
      <c r="Q55" s="34">
        <f>IF(AND(P55&gt;210),ROUNDDOWN(0.188807*(P55-210)^1.41,0),0)</f>
        <v>0</v>
      </c>
      <c r="R55" s="73"/>
      <c r="S55" s="34">
        <f>IF(AND(R55&gt;7.95),ROUNDDOWN(7.86*(R55-7.95)^1.1,0),0)</f>
        <v>0</v>
      </c>
      <c r="T55" s="73">
        <v>7.85</v>
      </c>
      <c r="U55" s="74">
        <f>IF(AND(T55&gt;1.5),ROUNDDOWN(56.0211*(T55-1.5)^1.05,0),0)</f>
        <v>390</v>
      </c>
      <c r="W55" s="23">
        <f>J55*60+L55</f>
        <v>215.32999999999998</v>
      </c>
      <c r="X55" s="92">
        <f>IF(W55&gt;0,(INT(POWER(254-W55,1.88)*0.11193)),0)</f>
        <v>107</v>
      </c>
    </row>
    <row r="56" spans="1:24" ht="12.75">
      <c r="A56" s="12"/>
      <c r="B56" s="9"/>
      <c r="C56" s="13" t="s">
        <v>78</v>
      </c>
      <c r="D56" s="11">
        <v>98</v>
      </c>
      <c r="F56" s="32">
        <f>I56+M56+O56+Q56+S56+U56</f>
        <v>1657</v>
      </c>
      <c r="G56" s="76">
        <f>F54</f>
        <v>5876</v>
      </c>
      <c r="H56" s="118">
        <v>9.35</v>
      </c>
      <c r="I56" s="78">
        <f>IF(AND(H56&gt;6.8,H56&lt;12.8),IF($B$5=1,ROUNDDOWN(46.0849*(12.76-H56)^1.81,0),ROUNDDOWN(46.0849*(13-H56)^1.81,)),0)</f>
        <v>480</v>
      </c>
      <c r="J56" s="44">
        <v>3</v>
      </c>
      <c r="K56" s="27" t="s">
        <v>11</v>
      </c>
      <c r="L56" s="47">
        <v>9.68</v>
      </c>
      <c r="M56" s="37">
        <f>X56</f>
        <v>280</v>
      </c>
      <c r="N56" s="51">
        <v>142</v>
      </c>
      <c r="O56" s="78">
        <f>IF(AND(N56&gt;75),ROUNDDOWN(1.84523*(N56-75)^1.348,0),0)</f>
        <v>534</v>
      </c>
      <c r="P56" s="51"/>
      <c r="Q56" s="78">
        <f>IF(AND(P56&gt;210),ROUNDDOWN(0.188807*(P56-210)^1.41,0),0)</f>
        <v>0</v>
      </c>
      <c r="R56" s="52"/>
      <c r="S56" s="78">
        <f>IF(AND(R56&gt;7.95),ROUNDDOWN(7.86*(R56-7.95)^1.1,0),0)</f>
        <v>0</v>
      </c>
      <c r="T56" s="52">
        <v>7.43</v>
      </c>
      <c r="U56" s="79">
        <f>IF(AND(T56&gt;1.5),ROUNDDOWN(56.0211*(T56-1.5)^1.05,0),0)</f>
        <v>363</v>
      </c>
      <c r="W56" s="23">
        <f>J56*60+L56</f>
        <v>189.68</v>
      </c>
      <c r="X56" s="24">
        <f>IF(W56&gt;0,(INT(POWER(254-W56,1.88)*0.11193)),0)</f>
        <v>280</v>
      </c>
    </row>
    <row r="57" spans="1:24" ht="12.75">
      <c r="A57" s="12"/>
      <c r="B57" s="9"/>
      <c r="C57" s="13" t="s">
        <v>79</v>
      </c>
      <c r="D57" s="11">
        <v>96</v>
      </c>
      <c r="F57" s="32">
        <f>I57+M57+O57+Q57+S57+U57</f>
        <v>1639</v>
      </c>
      <c r="G57" s="76">
        <f>F54</f>
        <v>5876</v>
      </c>
      <c r="H57" s="117">
        <v>8.94</v>
      </c>
      <c r="I57" s="34">
        <f>IF(AND(H57&gt;6.8,H57&lt;12.8),IF($B$5=1,ROUNDDOWN(46.0849*(12.76-H57)^1.81,0),ROUNDDOWN(46.0849*(13-H57)^1.81,)),0)</f>
        <v>582</v>
      </c>
      <c r="J57" s="45">
        <v>3</v>
      </c>
      <c r="K57" s="20" t="s">
        <v>11</v>
      </c>
      <c r="L57" s="48">
        <v>7.72</v>
      </c>
      <c r="M57" s="38">
        <f>X57</f>
        <v>297</v>
      </c>
      <c r="N57" s="72"/>
      <c r="O57" s="34">
        <f>IF(AND(N57&gt;75),ROUNDDOWN(1.84523*(N57-75)^1.348,0),0)</f>
        <v>0</v>
      </c>
      <c r="P57" s="72">
        <v>427</v>
      </c>
      <c r="Q57" s="34">
        <f>IF(AND(P57&gt;210),ROUNDDOWN(0.188807*(P57-210)^1.41,0),0)</f>
        <v>371</v>
      </c>
      <c r="R57" s="73"/>
      <c r="S57" s="34">
        <f>IF(AND(R57&gt;7.95),ROUNDDOWN(7.86*(R57-7.95)^1.1,0),0)</f>
        <v>0</v>
      </c>
      <c r="T57" s="73">
        <v>7.84</v>
      </c>
      <c r="U57" s="74">
        <f>IF(AND(T57&gt;1.5),ROUNDDOWN(56.0211*(T57-1.5)^1.05,0),0)</f>
        <v>389</v>
      </c>
      <c r="W57" s="23">
        <f>J57*60+L57</f>
        <v>187.72</v>
      </c>
      <c r="X57" s="24">
        <f>IF(W57&gt;0,(INT(POWER(254-W57,1.88)*0.11193)),0)</f>
        <v>297</v>
      </c>
    </row>
    <row r="58" spans="1:24" ht="12.75">
      <c r="A58" s="12"/>
      <c r="B58" s="9"/>
      <c r="C58" s="13" t="s">
        <v>80</v>
      </c>
      <c r="D58" s="11">
        <v>96</v>
      </c>
      <c r="F58" s="32">
        <f>I58+M58+O58+Q58+S58+U58</f>
        <v>1327</v>
      </c>
      <c r="G58" s="76">
        <f>F54</f>
        <v>5876</v>
      </c>
      <c r="H58" s="118">
        <v>9.36</v>
      </c>
      <c r="I58" s="78">
        <f>IF(AND(H58&gt;6.8,H58&lt;12.8),IF($B$5=1,ROUNDDOWN(46.0849*(12.76-H58)^1.81,0),ROUNDDOWN(46.0849*(13-H58)^1.81,)),0)</f>
        <v>477</v>
      </c>
      <c r="J58" s="44">
        <v>2</v>
      </c>
      <c r="K58" s="27" t="s">
        <v>11</v>
      </c>
      <c r="L58" s="47">
        <v>52.54</v>
      </c>
      <c r="M58" s="37">
        <f>X58</f>
        <v>438</v>
      </c>
      <c r="N58" s="51"/>
      <c r="O58" s="78">
        <f>IF(AND(N58&gt;75),ROUNDDOWN(1.84523*(N58-75)^1.348,0),0)</f>
        <v>0</v>
      </c>
      <c r="P58" s="51">
        <v>408</v>
      </c>
      <c r="Q58" s="78">
        <f>IF(AND(P58&gt;210),ROUNDDOWN(0.188807*(P58-210)^1.41,0),0)</f>
        <v>326</v>
      </c>
      <c r="R58" s="52">
        <v>16.83</v>
      </c>
      <c r="S58" s="78">
        <f>IF(AND(R58&gt;7.95),ROUNDDOWN(7.86*(R58-7.95)^1.1,0),0)</f>
        <v>86</v>
      </c>
      <c r="T58" s="52"/>
      <c r="U58" s="79">
        <f>IF(AND(T58&gt;1.5),ROUNDDOWN(56.0211*(T58-1.5)^1.05,0),0)</f>
        <v>0</v>
      </c>
      <c r="W58" s="23">
        <f>J58*60+L58</f>
        <v>172.54</v>
      </c>
      <c r="X58" s="24">
        <f>IF(W58&gt;0,(INT(POWER(254-W58,1.88)*0.11193)),0)</f>
        <v>438</v>
      </c>
    </row>
    <row r="59" spans="1:24" ht="13.5" thickBot="1">
      <c r="A59" s="14"/>
      <c r="B59" s="15"/>
      <c r="C59" s="16" t="s">
        <v>81</v>
      </c>
      <c r="D59" s="17">
        <v>98</v>
      </c>
      <c r="E59" s="18"/>
      <c r="F59" s="32">
        <f>I59+M59+O59+Q59+S59+U59</f>
        <v>1213</v>
      </c>
      <c r="G59" s="80">
        <f>F54</f>
        <v>5876</v>
      </c>
      <c r="H59" s="119">
        <v>9.28</v>
      </c>
      <c r="I59" s="81">
        <f>IF(AND(H59&gt;6.8,H59&lt;12.8),IF($B$5=1,ROUNDDOWN(46.0849*(12.76-H59)^1.81,0),ROUNDDOWN(46.0849*(13-H59)^1.81,)),0)</f>
        <v>496</v>
      </c>
      <c r="J59" s="46">
        <v>3</v>
      </c>
      <c r="K59" s="28" t="s">
        <v>11</v>
      </c>
      <c r="L59" s="49">
        <v>0.98</v>
      </c>
      <c r="M59" s="39">
        <f>X59</f>
        <v>356</v>
      </c>
      <c r="N59" s="82"/>
      <c r="O59" s="81">
        <f>IF(AND(N59&gt;75),ROUNDDOWN(1.84523*(N59-75)^1.348,0),0)</f>
        <v>0</v>
      </c>
      <c r="P59" s="82">
        <v>387</v>
      </c>
      <c r="Q59" s="81">
        <f>IF(AND(P59&gt;210),ROUNDDOWN(0.188807*(P59-210)^1.41,0),0)</f>
        <v>279</v>
      </c>
      <c r="R59" s="83">
        <v>16.47</v>
      </c>
      <c r="S59" s="81">
        <f>IF(AND(R59&gt;7.95),ROUNDDOWN(7.86*(R59-7.95)^1.1,0),0)</f>
        <v>82</v>
      </c>
      <c r="T59" s="83"/>
      <c r="U59" s="81">
        <f>IF(AND(T59&gt;1.5),ROUNDDOWN(56.0211*(T59-1.5)^1.05,0),0)</f>
        <v>0</v>
      </c>
      <c r="W59" s="23">
        <f>J59*60+L59</f>
        <v>180.98</v>
      </c>
      <c r="X59" s="84">
        <f>IF(W59&gt;0,(INT(POWER(254-W59,1.88)*0.11193)),0)</f>
        <v>356</v>
      </c>
    </row>
    <row r="60" spans="2:21" ht="13.5" hidden="1" thickBot="1">
      <c r="B60" s="30"/>
      <c r="F60" s="34"/>
      <c r="G60" s="85">
        <f>F54</f>
        <v>5876</v>
      </c>
      <c r="H60" s="86"/>
      <c r="I60" s="34"/>
      <c r="J60" s="31"/>
      <c r="K60" s="22"/>
      <c r="L60" s="21"/>
      <c r="M60" s="34"/>
      <c r="O60" s="34"/>
      <c r="Q60" s="34"/>
      <c r="S60" s="34"/>
      <c r="U60" s="34"/>
    </row>
    <row r="61" spans="1:21" ht="13.5" hidden="1" thickBot="1">
      <c r="A61" s="3">
        <v>9</v>
      </c>
      <c r="B61" s="29">
        <f>$B$5</f>
        <v>0</v>
      </c>
      <c r="C61" s="5"/>
      <c r="D61" s="6"/>
      <c r="E61" s="7" t="s">
        <v>34</v>
      </c>
      <c r="F61" s="35">
        <f>SUM(F62:F66)-MIN(F62:F66)</f>
        <v>0</v>
      </c>
      <c r="G61" s="61">
        <f>F61</f>
        <v>0</v>
      </c>
      <c r="H61" s="89"/>
      <c r="I61" s="63"/>
      <c r="J61" s="90"/>
      <c r="K61" s="65"/>
      <c r="L61" s="91"/>
      <c r="M61" s="67"/>
      <c r="N61" s="68"/>
      <c r="O61" s="63"/>
      <c r="P61" s="68"/>
      <c r="Q61" s="63"/>
      <c r="R61" s="69"/>
      <c r="S61" s="63"/>
      <c r="T61" s="69"/>
      <c r="U61" s="63"/>
    </row>
    <row r="62" spans="1:21" ht="12.75" hidden="1">
      <c r="A62" s="8"/>
      <c r="B62" s="9"/>
      <c r="C62" s="10"/>
      <c r="D62" s="11"/>
      <c r="F62" s="32">
        <f>I62+M62+O62+Q62+S62+U62</f>
        <v>0</v>
      </c>
      <c r="G62" s="71">
        <f>F61</f>
        <v>0</v>
      </c>
      <c r="H62" s="50"/>
      <c r="I62" s="34">
        <f>IF(AND(H62&gt;6.8,H62&lt;12.8),IF($B$5=1,ROUNDDOWN(46.0849*(12.76-H62)^1.81,0),ROUNDDOWN(46.0849*(13-H62)^1.81,)),0)</f>
        <v>0</v>
      </c>
      <c r="J62" s="45"/>
      <c r="K62" s="20" t="s">
        <v>11</v>
      </c>
      <c r="L62" s="48"/>
      <c r="M62" s="38">
        <f>X62</f>
        <v>0</v>
      </c>
      <c r="N62" s="72"/>
      <c r="O62" s="34">
        <f>IF(AND(N62&gt;75),ROUNDDOWN(1.84523*(N62-75)^1.348,0),0)</f>
        <v>0</v>
      </c>
      <c r="P62" s="72"/>
      <c r="Q62" s="34">
        <f>IF(AND(P62&gt;210),ROUNDDOWN(0.188807*(P62-210)^1.41,0),0)</f>
        <v>0</v>
      </c>
      <c r="R62" s="73"/>
      <c r="S62" s="34">
        <f>IF(AND(R62&gt;7.95),ROUNDDOWN(7.86*(R62-7.95)^1.1,0),0)</f>
        <v>0</v>
      </c>
      <c r="T62" s="73"/>
      <c r="U62" s="74">
        <f>IF(AND(T62&gt;1.5),ROUNDDOWN(56.0211*(T62-1.5)^1.05,0),0)</f>
        <v>0</v>
      </c>
    </row>
    <row r="63" spans="1:21" ht="12.75" hidden="1">
      <c r="A63" s="12"/>
      <c r="B63" s="9"/>
      <c r="C63" s="13"/>
      <c r="D63" s="11"/>
      <c r="F63" s="32">
        <f>I63+M63+O63+Q63+S63+U63</f>
        <v>0</v>
      </c>
      <c r="G63" s="76">
        <f>F61</f>
        <v>0</v>
      </c>
      <c r="H63" s="77"/>
      <c r="I63" s="78">
        <f>IF(AND(H63&gt;6.8,H63&lt;12.8),IF($B$5=1,ROUNDDOWN(46.0849*(12.76-H63)^1.81,0),ROUNDDOWN(46.0849*(13-H63)^1.81,)),0)</f>
        <v>0</v>
      </c>
      <c r="J63" s="44"/>
      <c r="K63" s="27" t="s">
        <v>11</v>
      </c>
      <c r="L63" s="47"/>
      <c r="M63" s="37">
        <f>X63</f>
        <v>0</v>
      </c>
      <c r="N63" s="51"/>
      <c r="O63" s="78">
        <f>IF(AND(N63&gt;75),ROUNDDOWN(1.84523*(N63-75)^1.348,0),0)</f>
        <v>0</v>
      </c>
      <c r="P63" s="51"/>
      <c r="Q63" s="78">
        <f>IF(AND(P63&gt;210),ROUNDDOWN(0.188807*(P63-210)^1.41,0),0)</f>
        <v>0</v>
      </c>
      <c r="R63" s="52"/>
      <c r="S63" s="78">
        <f>IF(AND(R63&gt;7.95),ROUNDDOWN(7.86*(R63-7.95)^1.1,0),0)</f>
        <v>0</v>
      </c>
      <c r="T63" s="52"/>
      <c r="U63" s="79">
        <f>IF(AND(T63&gt;1.5),ROUNDDOWN(56.0211*(T63-1.5)^1.05,0),0)</f>
        <v>0</v>
      </c>
    </row>
    <row r="64" spans="1:21" ht="12.75" hidden="1">
      <c r="A64" s="12"/>
      <c r="B64" s="9"/>
      <c r="C64" s="13"/>
      <c r="D64" s="11"/>
      <c r="F64" s="32">
        <f>I64+M64+O64+Q64+S64+U64</f>
        <v>0</v>
      </c>
      <c r="G64" s="76">
        <f>F61</f>
        <v>0</v>
      </c>
      <c r="H64" s="50"/>
      <c r="I64" s="34">
        <f>IF(AND(H64&gt;6.8,H64&lt;12.8),IF($B$5=1,ROUNDDOWN(46.0849*(12.76-H64)^1.81,0),ROUNDDOWN(46.0849*(13-H64)^1.81,)),0)</f>
        <v>0</v>
      </c>
      <c r="J64" s="45"/>
      <c r="K64" s="20" t="s">
        <v>11</v>
      </c>
      <c r="L64" s="48"/>
      <c r="M64" s="38">
        <f>X64</f>
        <v>0</v>
      </c>
      <c r="N64" s="72"/>
      <c r="O64" s="34">
        <f>IF(AND(N64&gt;75),ROUNDDOWN(1.84523*(N64-75)^1.348,0),0)</f>
        <v>0</v>
      </c>
      <c r="P64" s="72"/>
      <c r="Q64" s="34">
        <f>IF(AND(P64&gt;210),ROUNDDOWN(0.188807*(P64-210)^1.41,0),0)</f>
        <v>0</v>
      </c>
      <c r="R64" s="73"/>
      <c r="S64" s="34">
        <f>IF(AND(R64&gt;7.95),ROUNDDOWN(7.86*(R64-7.95)^1.1,0),0)</f>
        <v>0</v>
      </c>
      <c r="T64" s="73"/>
      <c r="U64" s="74">
        <f>IF(AND(T64&gt;1.5),ROUNDDOWN(56.0211*(T64-1.5)^1.05,0),0)</f>
        <v>0</v>
      </c>
    </row>
    <row r="65" spans="1:21" ht="12.75" hidden="1">
      <c r="A65" s="12"/>
      <c r="B65" s="9"/>
      <c r="C65" s="13"/>
      <c r="D65" s="11"/>
      <c r="F65" s="32">
        <f>I65+M65+O65+Q65+S65+U65</f>
        <v>0</v>
      </c>
      <c r="G65" s="76">
        <f>F61</f>
        <v>0</v>
      </c>
      <c r="H65" s="77"/>
      <c r="I65" s="78">
        <f>IF(AND(H65&gt;6.8,H65&lt;12.8),IF($B$5=1,ROUNDDOWN(46.0849*(12.76-H65)^1.81,0),ROUNDDOWN(46.0849*(13-H65)^1.81,)),0)</f>
        <v>0</v>
      </c>
      <c r="J65" s="44"/>
      <c r="K65" s="27" t="s">
        <v>11</v>
      </c>
      <c r="L65" s="47"/>
      <c r="M65" s="37">
        <f>X65</f>
        <v>0</v>
      </c>
      <c r="N65" s="51"/>
      <c r="O65" s="78">
        <f>IF(AND(N65&gt;75),ROUNDDOWN(1.84523*(N65-75)^1.348,0),0)</f>
        <v>0</v>
      </c>
      <c r="P65" s="51"/>
      <c r="Q65" s="78">
        <f>IF(AND(P65&gt;210),ROUNDDOWN(0.188807*(P65-210)^1.41,0),0)</f>
        <v>0</v>
      </c>
      <c r="R65" s="52"/>
      <c r="S65" s="78">
        <f>IF(AND(R65&gt;7.95),ROUNDDOWN(7.86*(R65-7.95)^1.1,0),0)</f>
        <v>0</v>
      </c>
      <c r="T65" s="52"/>
      <c r="U65" s="79">
        <f>IF(AND(T65&gt;1.5),ROUNDDOWN(56.0211*(T65-1.5)^1.05,0),0)</f>
        <v>0</v>
      </c>
    </row>
    <row r="66" spans="1:21" ht="13.5" hidden="1" thickBot="1">
      <c r="A66" s="14"/>
      <c r="B66" s="15"/>
      <c r="C66" s="16"/>
      <c r="D66" s="17"/>
      <c r="E66" s="18"/>
      <c r="F66" s="32">
        <f>I66+M66+O66+Q66+S66+U66</f>
        <v>0</v>
      </c>
      <c r="G66" s="80">
        <f>F61</f>
        <v>0</v>
      </c>
      <c r="H66" s="53"/>
      <c r="I66" s="81">
        <f>IF(AND(H66&gt;6.8,H66&lt;12.8),IF($B$5=1,ROUNDDOWN(46.0849*(12.76-H66)^1.81,0),ROUNDDOWN(46.0849*(13-H66)^1.81,)),0)</f>
        <v>0</v>
      </c>
      <c r="J66" s="46"/>
      <c r="K66" s="28" t="s">
        <v>11</v>
      </c>
      <c r="L66" s="49"/>
      <c r="M66" s="39">
        <f>X66</f>
        <v>0</v>
      </c>
      <c r="N66" s="82"/>
      <c r="O66" s="81">
        <f>IF(AND(N66&gt;75),ROUNDDOWN(1.84523*(N66-75)^1.348,0),0)</f>
        <v>0</v>
      </c>
      <c r="P66" s="82"/>
      <c r="Q66" s="81">
        <f>IF(AND(P66&gt;210),ROUNDDOWN(0.188807*(P66-210)^1.41,0),0)</f>
        <v>0</v>
      </c>
      <c r="R66" s="83"/>
      <c r="S66" s="81">
        <f>IF(AND(R66&gt;7.95),ROUNDDOWN(7.86*(R66-7.95)^1.1,0),0)</f>
        <v>0</v>
      </c>
      <c r="T66" s="83"/>
      <c r="U66" s="81">
        <f>IF(AND(T66&gt;1.5),ROUNDDOWN(56.0211*(T66-1.5)^1.05,0),0)</f>
        <v>0</v>
      </c>
    </row>
    <row r="67" spans="2:21" ht="13.5" hidden="1" thickBot="1">
      <c r="B67" s="30"/>
      <c r="F67" s="34"/>
      <c r="G67" s="85">
        <f>F61</f>
        <v>0</v>
      </c>
      <c r="H67" s="86"/>
      <c r="I67" s="34"/>
      <c r="J67" s="31"/>
      <c r="K67" s="22"/>
      <c r="L67" s="21"/>
      <c r="M67" s="34"/>
      <c r="O67" s="34"/>
      <c r="Q67" s="34"/>
      <c r="S67" s="34"/>
      <c r="U67" s="34"/>
    </row>
    <row r="68" spans="1:21" ht="13.5" hidden="1" thickBot="1">
      <c r="A68" s="3">
        <v>10</v>
      </c>
      <c r="B68" s="29">
        <f>$B$5</f>
        <v>0</v>
      </c>
      <c r="C68" s="5"/>
      <c r="D68" s="6"/>
      <c r="E68" s="7" t="s">
        <v>34</v>
      </c>
      <c r="F68" s="35">
        <f>SUM(F69:F73)-MIN(F69:F73)</f>
        <v>0</v>
      </c>
      <c r="G68" s="61">
        <f>F68</f>
        <v>0</v>
      </c>
      <c r="H68" s="89"/>
      <c r="I68" s="63"/>
      <c r="J68" s="90"/>
      <c r="K68" s="65"/>
      <c r="L68" s="91"/>
      <c r="M68" s="67"/>
      <c r="N68" s="68"/>
      <c r="O68" s="63"/>
      <c r="P68" s="68"/>
      <c r="Q68" s="63"/>
      <c r="R68" s="69"/>
      <c r="S68" s="63"/>
      <c r="T68" s="69"/>
      <c r="U68" s="63"/>
    </row>
    <row r="69" spans="1:21" ht="12.75" hidden="1">
      <c r="A69" s="8"/>
      <c r="B69" s="9"/>
      <c r="C69" s="10"/>
      <c r="D69" s="11"/>
      <c r="F69" s="32">
        <f>I69+M69+O69+Q69+S69+U69</f>
        <v>0</v>
      </c>
      <c r="G69" s="71">
        <f>F68</f>
        <v>0</v>
      </c>
      <c r="H69" s="50"/>
      <c r="I69" s="34">
        <f>IF(AND(H69&gt;6.8,H69&lt;12.8),IF($B$5=1,ROUNDDOWN(46.0849*(12.76-H69)^1.81,0),ROUNDDOWN(46.0849*(13-H69)^1.81,)),0)</f>
        <v>0</v>
      </c>
      <c r="J69" s="45"/>
      <c r="K69" s="20" t="s">
        <v>11</v>
      </c>
      <c r="L69" s="48"/>
      <c r="M69" s="38">
        <f>X69</f>
        <v>0</v>
      </c>
      <c r="N69" s="72"/>
      <c r="O69" s="34">
        <f>IF(AND(N69&gt;75),ROUNDDOWN(1.84523*(N69-75)^1.348,0),0)</f>
        <v>0</v>
      </c>
      <c r="P69" s="72"/>
      <c r="Q69" s="34">
        <f>IF(AND(P69&gt;210),ROUNDDOWN(0.188807*(P69-210)^1.41,0),0)</f>
        <v>0</v>
      </c>
      <c r="R69" s="73"/>
      <c r="S69" s="34">
        <f>IF(AND(R69&gt;7.95),ROUNDDOWN(7.86*(R69-7.95)^1.1,0),0)</f>
        <v>0</v>
      </c>
      <c r="T69" s="73"/>
      <c r="U69" s="74">
        <f>IF(AND(T69&gt;1.5),ROUNDDOWN(56.0211*(T69-1.5)^1.05,0),0)</f>
        <v>0</v>
      </c>
    </row>
    <row r="70" spans="1:21" ht="12.75" hidden="1">
      <c r="A70" s="12"/>
      <c r="B70" s="9"/>
      <c r="C70" s="13"/>
      <c r="D70" s="11"/>
      <c r="F70" s="32">
        <f>I70+M70+O70+Q70+S70+U70</f>
        <v>0</v>
      </c>
      <c r="G70" s="76">
        <f>F68</f>
        <v>0</v>
      </c>
      <c r="H70" s="77"/>
      <c r="I70" s="78">
        <f>IF(AND(H70&gt;6.8,H70&lt;12.8),IF($B$5=1,ROUNDDOWN(46.0849*(12.76-H70)^1.81,0),ROUNDDOWN(46.0849*(13-H70)^1.81,)),0)</f>
        <v>0</v>
      </c>
      <c r="J70" s="44"/>
      <c r="K70" s="27" t="s">
        <v>11</v>
      </c>
      <c r="L70" s="47"/>
      <c r="M70" s="37">
        <f>X70</f>
        <v>0</v>
      </c>
      <c r="N70" s="51"/>
      <c r="O70" s="78">
        <f>IF(AND(N70&gt;75),ROUNDDOWN(1.84523*(N70-75)^1.348,0),0)</f>
        <v>0</v>
      </c>
      <c r="P70" s="51"/>
      <c r="Q70" s="78">
        <f>IF(AND(P70&gt;210),ROUNDDOWN(0.188807*(P70-210)^1.41,0),0)</f>
        <v>0</v>
      </c>
      <c r="R70" s="52"/>
      <c r="S70" s="78">
        <f>IF(AND(R70&gt;7.95),ROUNDDOWN(7.86*(R70-7.95)^1.1,0),0)</f>
        <v>0</v>
      </c>
      <c r="T70" s="52"/>
      <c r="U70" s="79">
        <f>IF(AND(T70&gt;1.5),ROUNDDOWN(56.0211*(T70-1.5)^1.05,0),0)</f>
        <v>0</v>
      </c>
    </row>
    <row r="71" spans="1:21" ht="12.75" hidden="1">
      <c r="A71" s="12"/>
      <c r="B71" s="9"/>
      <c r="C71" s="13"/>
      <c r="D71" s="11"/>
      <c r="F71" s="32">
        <f>I71+M71+O71+Q71+S71+U71</f>
        <v>0</v>
      </c>
      <c r="G71" s="76">
        <f>F68</f>
        <v>0</v>
      </c>
      <c r="H71" s="50"/>
      <c r="I71" s="34">
        <f>IF(AND(H71&gt;6.8,H71&lt;12.8),IF($B$5=1,ROUNDDOWN(46.0849*(12.76-H71)^1.81,0),ROUNDDOWN(46.0849*(13-H71)^1.81,)),0)</f>
        <v>0</v>
      </c>
      <c r="J71" s="45"/>
      <c r="K71" s="20" t="s">
        <v>11</v>
      </c>
      <c r="L71" s="48"/>
      <c r="M71" s="38">
        <f>X71</f>
        <v>0</v>
      </c>
      <c r="N71" s="72"/>
      <c r="O71" s="34">
        <f>IF(AND(N71&gt;75),ROUNDDOWN(1.84523*(N71-75)^1.348,0),0)</f>
        <v>0</v>
      </c>
      <c r="P71" s="72"/>
      <c r="Q71" s="34">
        <f>IF(AND(P71&gt;210),ROUNDDOWN(0.188807*(P71-210)^1.41,0),0)</f>
        <v>0</v>
      </c>
      <c r="R71" s="73"/>
      <c r="S71" s="34">
        <f>IF(AND(R71&gt;7.95),ROUNDDOWN(7.86*(R71-7.95)^1.1,0),0)</f>
        <v>0</v>
      </c>
      <c r="T71" s="73"/>
      <c r="U71" s="74">
        <f>IF(AND(T71&gt;1.5),ROUNDDOWN(56.0211*(T71-1.5)^1.05,0),0)</f>
        <v>0</v>
      </c>
    </row>
    <row r="72" spans="1:21" ht="12.75" hidden="1">
      <c r="A72" s="12"/>
      <c r="B72" s="9"/>
      <c r="C72" s="13"/>
      <c r="D72" s="11"/>
      <c r="F72" s="32">
        <f>I72+M72+O72+Q72+S72+U72</f>
        <v>0</v>
      </c>
      <c r="G72" s="76">
        <f>F68</f>
        <v>0</v>
      </c>
      <c r="H72" s="77"/>
      <c r="I72" s="78">
        <f>IF(AND(H72&gt;6.8,H72&lt;12.8),IF($B$5=1,ROUNDDOWN(46.0849*(12.76-H72)^1.81,0),ROUNDDOWN(46.0849*(13-H72)^1.81,)),0)</f>
        <v>0</v>
      </c>
      <c r="J72" s="44"/>
      <c r="K72" s="27" t="s">
        <v>11</v>
      </c>
      <c r="L72" s="47"/>
      <c r="M72" s="37">
        <f>X72</f>
        <v>0</v>
      </c>
      <c r="N72" s="51"/>
      <c r="O72" s="78">
        <f>IF(AND(N72&gt;75),ROUNDDOWN(1.84523*(N72-75)^1.348,0),0)</f>
        <v>0</v>
      </c>
      <c r="P72" s="51"/>
      <c r="Q72" s="78">
        <f>IF(AND(P72&gt;210),ROUNDDOWN(0.188807*(P72-210)^1.41,0),0)</f>
        <v>0</v>
      </c>
      <c r="R72" s="52"/>
      <c r="S72" s="78">
        <f>IF(AND(R72&gt;7.95),ROUNDDOWN(7.86*(R72-7.95)^1.1,0),0)</f>
        <v>0</v>
      </c>
      <c r="T72" s="52"/>
      <c r="U72" s="79">
        <f>IF(AND(T72&gt;1.5),ROUNDDOWN(56.0211*(T72-1.5)^1.05,0),0)</f>
        <v>0</v>
      </c>
    </row>
    <row r="73" spans="1:21" ht="13.5" hidden="1" thickBot="1">
      <c r="A73" s="14"/>
      <c r="B73" s="15"/>
      <c r="C73" s="16"/>
      <c r="D73" s="17"/>
      <c r="E73" s="18"/>
      <c r="F73" s="32">
        <f>I73+M73+O73+Q73+S73+U73</f>
        <v>0</v>
      </c>
      <c r="G73" s="80">
        <f>F68</f>
        <v>0</v>
      </c>
      <c r="H73" s="53"/>
      <c r="I73" s="81">
        <f>IF(AND(H73&gt;6.8,H73&lt;12.8),IF($B$5=1,ROUNDDOWN(46.0849*(12.76-H73)^1.81,0),ROUNDDOWN(46.0849*(13-H73)^1.81,)),0)</f>
        <v>0</v>
      </c>
      <c r="J73" s="46"/>
      <c r="K73" s="28" t="s">
        <v>11</v>
      </c>
      <c r="L73" s="49"/>
      <c r="M73" s="39">
        <f>X73</f>
        <v>0</v>
      </c>
      <c r="N73" s="82"/>
      <c r="O73" s="81">
        <f>IF(AND(N73&gt;75),ROUNDDOWN(1.84523*(N73-75)^1.348,0),0)</f>
        <v>0</v>
      </c>
      <c r="P73" s="82"/>
      <c r="Q73" s="81">
        <f>IF(AND(P73&gt;210),ROUNDDOWN(0.188807*(P73-210)^1.41,0),0)</f>
        <v>0</v>
      </c>
      <c r="R73" s="83"/>
      <c r="S73" s="81">
        <f>IF(AND(R73&gt;7.95),ROUNDDOWN(7.86*(R73-7.95)^1.1,0),0)</f>
        <v>0</v>
      </c>
      <c r="T73" s="83"/>
      <c r="U73" s="81">
        <f>IF(AND(T73&gt;1.5),ROUNDDOWN(56.0211*(T73-1.5)^1.05,0),0)</f>
        <v>0</v>
      </c>
    </row>
    <row r="74" ht="13.5" hidden="1" thickBot="1"/>
    <row r="75" spans="1:21" ht="13.5" hidden="1" thickBot="1">
      <c r="A75" s="3">
        <v>11</v>
      </c>
      <c r="B75" s="29">
        <f>$B$5</f>
        <v>0</v>
      </c>
      <c r="C75" s="5"/>
      <c r="D75" s="6"/>
      <c r="E75" s="7" t="s">
        <v>34</v>
      </c>
      <c r="F75" s="35">
        <f>SUM(F76:F80)-MIN(F76:F80)</f>
        <v>0</v>
      </c>
      <c r="G75" s="61">
        <f>F75</f>
        <v>0</v>
      </c>
      <c r="H75" s="89"/>
      <c r="I75" s="63"/>
      <c r="J75" s="90"/>
      <c r="K75" s="65"/>
      <c r="L75" s="91"/>
      <c r="M75" s="67"/>
      <c r="N75" s="68"/>
      <c r="O75" s="63"/>
      <c r="P75" s="68"/>
      <c r="Q75" s="63"/>
      <c r="R75" s="69"/>
      <c r="S75" s="63"/>
      <c r="T75" s="69"/>
      <c r="U75" s="63"/>
    </row>
    <row r="76" spans="1:21" ht="12.75" hidden="1">
      <c r="A76" s="8"/>
      <c r="B76" s="9"/>
      <c r="C76" s="10"/>
      <c r="D76" s="11"/>
      <c r="F76" s="32">
        <f>I76+M76+O76+Q76+S76+U76</f>
        <v>0</v>
      </c>
      <c r="G76" s="71">
        <f>F75</f>
        <v>0</v>
      </c>
      <c r="H76" s="50"/>
      <c r="I76" s="34">
        <f>IF(AND(H76&gt;6.8,H76&lt;12.8),IF($B$5=1,ROUNDDOWN(46.0849*(12.76-H76)^1.81,0),ROUNDDOWN(46.0849*(13-H76)^1.81,)),0)</f>
        <v>0</v>
      </c>
      <c r="J76" s="45"/>
      <c r="K76" s="20" t="s">
        <v>11</v>
      </c>
      <c r="L76" s="48"/>
      <c r="M76" s="38">
        <f>X76</f>
        <v>0</v>
      </c>
      <c r="N76" s="72"/>
      <c r="O76" s="34">
        <f>IF(AND(N76&gt;75),ROUNDDOWN(1.84523*(N76-75)^1.348,0),0)</f>
        <v>0</v>
      </c>
      <c r="P76" s="72"/>
      <c r="Q76" s="34">
        <f>IF(AND(P76&gt;210),ROUNDDOWN(0.188807*(P76-210)^1.41,0),0)</f>
        <v>0</v>
      </c>
      <c r="R76" s="73"/>
      <c r="S76" s="34">
        <f>IF(AND(R76&gt;7.95),ROUNDDOWN(7.86*(R76-7.95)^1.1,0),0)</f>
        <v>0</v>
      </c>
      <c r="T76" s="73"/>
      <c r="U76" s="74">
        <f>IF(AND(T76&gt;1.5),ROUNDDOWN(56.0211*(T76-1.5)^1.05,0),0)</f>
        <v>0</v>
      </c>
    </row>
    <row r="77" spans="1:21" ht="12.75" hidden="1">
      <c r="A77" s="12"/>
      <c r="B77" s="9"/>
      <c r="C77" s="13"/>
      <c r="D77" s="11"/>
      <c r="F77" s="32">
        <f>I77+M77+O77+Q77+S77+U77</f>
        <v>0</v>
      </c>
      <c r="G77" s="76">
        <f>F75</f>
        <v>0</v>
      </c>
      <c r="H77" s="77"/>
      <c r="I77" s="78">
        <f>IF(AND(H77&gt;6.8,H77&lt;12.8),IF($B$5=1,ROUNDDOWN(46.0849*(12.76-H77)^1.81,0),ROUNDDOWN(46.0849*(13-H77)^1.81,)),0)</f>
        <v>0</v>
      </c>
      <c r="J77" s="44"/>
      <c r="K77" s="27" t="s">
        <v>11</v>
      </c>
      <c r="L77" s="47"/>
      <c r="M77" s="37">
        <f>X77</f>
        <v>0</v>
      </c>
      <c r="N77" s="51"/>
      <c r="O77" s="78">
        <f>IF(AND(N77&gt;75),ROUNDDOWN(1.84523*(N77-75)^1.348,0),0)</f>
        <v>0</v>
      </c>
      <c r="P77" s="51"/>
      <c r="Q77" s="78">
        <f>IF(AND(P77&gt;210),ROUNDDOWN(0.188807*(P77-210)^1.41,0),0)</f>
        <v>0</v>
      </c>
      <c r="R77" s="52"/>
      <c r="S77" s="78">
        <f>IF(AND(R77&gt;7.95),ROUNDDOWN(7.86*(R77-7.95)^1.1,0),0)</f>
        <v>0</v>
      </c>
      <c r="T77" s="52"/>
      <c r="U77" s="79">
        <f>IF(AND(T77&gt;1.5),ROUNDDOWN(56.0211*(T77-1.5)^1.05,0),0)</f>
        <v>0</v>
      </c>
    </row>
    <row r="78" spans="1:21" ht="12.75" hidden="1">
      <c r="A78" s="12"/>
      <c r="B78" s="9"/>
      <c r="C78" s="13"/>
      <c r="D78" s="11"/>
      <c r="F78" s="32">
        <f>I78+M78+O78+Q78+S78+U78</f>
        <v>0</v>
      </c>
      <c r="G78" s="76">
        <f>F75</f>
        <v>0</v>
      </c>
      <c r="H78" s="50"/>
      <c r="I78" s="34">
        <f>IF(AND(H78&gt;6.8,H78&lt;12.8),IF($B$5=1,ROUNDDOWN(46.0849*(12.76-H78)^1.81,0),ROUNDDOWN(46.0849*(13-H78)^1.81,)),0)</f>
        <v>0</v>
      </c>
      <c r="J78" s="45"/>
      <c r="K78" s="20" t="s">
        <v>11</v>
      </c>
      <c r="L78" s="48"/>
      <c r="M78" s="38">
        <f>X78</f>
        <v>0</v>
      </c>
      <c r="N78" s="72"/>
      <c r="O78" s="34">
        <f>IF(AND(N78&gt;75),ROUNDDOWN(1.84523*(N78-75)^1.348,0),0)</f>
        <v>0</v>
      </c>
      <c r="P78" s="72"/>
      <c r="Q78" s="34">
        <f>IF(AND(P78&gt;210),ROUNDDOWN(0.188807*(P78-210)^1.41,0),0)</f>
        <v>0</v>
      </c>
      <c r="R78" s="73"/>
      <c r="S78" s="34">
        <f>IF(AND(R78&gt;7.95),ROUNDDOWN(7.86*(R78-7.95)^1.1,0),0)</f>
        <v>0</v>
      </c>
      <c r="T78" s="73"/>
      <c r="U78" s="74">
        <f>IF(AND(T78&gt;1.5),ROUNDDOWN(56.0211*(T78-1.5)^1.05,0),0)</f>
        <v>0</v>
      </c>
    </row>
    <row r="79" spans="1:21" ht="12.75" hidden="1">
      <c r="A79" s="12"/>
      <c r="B79" s="9"/>
      <c r="C79" s="13"/>
      <c r="D79" s="11"/>
      <c r="F79" s="32">
        <f>I79+M79+O79+Q79+S79+U79</f>
        <v>0</v>
      </c>
      <c r="G79" s="76">
        <f>F75</f>
        <v>0</v>
      </c>
      <c r="H79" s="77"/>
      <c r="I79" s="78">
        <f>IF(AND(H79&gt;6.8,H79&lt;12.8),IF($B$5=1,ROUNDDOWN(46.0849*(12.76-H79)^1.81,0),ROUNDDOWN(46.0849*(13-H79)^1.81,)),0)</f>
        <v>0</v>
      </c>
      <c r="J79" s="44"/>
      <c r="K79" s="27" t="s">
        <v>11</v>
      </c>
      <c r="L79" s="47"/>
      <c r="M79" s="37">
        <f>X79</f>
        <v>0</v>
      </c>
      <c r="N79" s="51"/>
      <c r="O79" s="78">
        <f>IF(AND(N79&gt;75),ROUNDDOWN(1.84523*(N79-75)^1.348,0),0)</f>
        <v>0</v>
      </c>
      <c r="P79" s="51"/>
      <c r="Q79" s="78">
        <f>IF(AND(P79&gt;210),ROUNDDOWN(0.188807*(P79-210)^1.41,0),0)</f>
        <v>0</v>
      </c>
      <c r="R79" s="52"/>
      <c r="S79" s="78">
        <f>IF(AND(R79&gt;7.95),ROUNDDOWN(7.86*(R79-7.95)^1.1,0),0)</f>
        <v>0</v>
      </c>
      <c r="T79" s="52"/>
      <c r="U79" s="79">
        <f>IF(AND(T79&gt;1.5),ROUNDDOWN(56.0211*(T79-1.5)^1.05,0),0)</f>
        <v>0</v>
      </c>
    </row>
    <row r="80" spans="1:21" ht="13.5" hidden="1" thickBot="1">
      <c r="A80" s="14"/>
      <c r="B80" s="15"/>
      <c r="C80" s="16"/>
      <c r="D80" s="17"/>
      <c r="E80" s="18"/>
      <c r="F80" s="32">
        <f>I80+M80+O80+Q80+S80+U80</f>
        <v>0</v>
      </c>
      <c r="G80" s="80">
        <f>F75</f>
        <v>0</v>
      </c>
      <c r="H80" s="53"/>
      <c r="I80" s="81">
        <f>IF(AND(H80&gt;6.8,H80&lt;12.8),IF($B$5=1,ROUNDDOWN(46.0849*(12.76-H80)^1.81,0),ROUNDDOWN(46.0849*(13-H80)^1.81,)),0)</f>
        <v>0</v>
      </c>
      <c r="J80" s="46"/>
      <c r="K80" s="28" t="s">
        <v>11</v>
      </c>
      <c r="L80" s="49"/>
      <c r="M80" s="39">
        <f>X80</f>
        <v>0</v>
      </c>
      <c r="N80" s="82"/>
      <c r="O80" s="81">
        <f>IF(AND(N80&gt;75),ROUNDDOWN(1.84523*(N80-75)^1.348,0),0)</f>
        <v>0</v>
      </c>
      <c r="P80" s="82"/>
      <c r="Q80" s="81">
        <f>IF(AND(P80&gt;210),ROUNDDOWN(0.188807*(P80-210)^1.41,0),0)</f>
        <v>0</v>
      </c>
      <c r="R80" s="83"/>
      <c r="S80" s="81">
        <f>IF(AND(R80&gt;7.95),ROUNDDOWN(7.86*(R80-7.95)^1.1,0),0)</f>
        <v>0</v>
      </c>
      <c r="T80" s="83"/>
      <c r="U80" s="81">
        <f>IF(AND(T80&gt;1.5),ROUNDDOWN(56.0211*(T80-1.5)^1.05,0),0)</f>
        <v>0</v>
      </c>
    </row>
    <row r="81" spans="2:21" ht="13.5" hidden="1" thickBot="1">
      <c r="B81" s="30"/>
      <c r="F81" s="34"/>
      <c r="G81" s="85">
        <f>F75</f>
        <v>0</v>
      </c>
      <c r="H81" s="86"/>
      <c r="I81" s="34"/>
      <c r="J81" s="31"/>
      <c r="K81" s="22"/>
      <c r="L81" s="21"/>
      <c r="M81" s="34"/>
      <c r="O81" s="34"/>
      <c r="Q81" s="34"/>
      <c r="S81" s="34"/>
      <c r="U81" s="34"/>
    </row>
    <row r="82" spans="1:21" ht="13.5" hidden="1" thickBot="1">
      <c r="A82" s="3">
        <v>12</v>
      </c>
      <c r="B82" s="29">
        <f>$B$5</f>
        <v>0</v>
      </c>
      <c r="C82" s="5"/>
      <c r="D82" s="6"/>
      <c r="E82" s="7"/>
      <c r="F82" s="35">
        <f>SUM(F83:F87)-MIN(F83:F87)</f>
        <v>0</v>
      </c>
      <c r="G82" s="61">
        <f>F82</f>
        <v>0</v>
      </c>
      <c r="H82" s="89"/>
      <c r="I82" s="63"/>
      <c r="J82" s="90"/>
      <c r="K82" s="65"/>
      <c r="L82" s="91"/>
      <c r="M82" s="67"/>
      <c r="N82" s="68"/>
      <c r="O82" s="63"/>
      <c r="P82" s="68"/>
      <c r="Q82" s="63"/>
      <c r="R82" s="69"/>
      <c r="S82" s="63"/>
      <c r="T82" s="69"/>
      <c r="U82" s="63"/>
    </row>
    <row r="83" spans="1:21" ht="12.75" hidden="1">
      <c r="A83" s="8"/>
      <c r="B83" s="9"/>
      <c r="C83" s="10"/>
      <c r="D83" s="11"/>
      <c r="F83" s="32">
        <f>I83+M83+O83+Q83+S83+U83</f>
        <v>0</v>
      </c>
      <c r="G83" s="71">
        <f>F82</f>
        <v>0</v>
      </c>
      <c r="H83" s="50"/>
      <c r="I83" s="34">
        <f>IF(AND(H83&gt;6.8,H83&lt;12.8),IF($B$5=1,ROUNDDOWN(46.0849*(12.76-H83)^1.81,0),ROUNDDOWN(46.0849*(13-H83)^1.81,)),0)</f>
        <v>0</v>
      </c>
      <c r="J83" s="45"/>
      <c r="K83" s="20" t="s">
        <v>11</v>
      </c>
      <c r="L83" s="48"/>
      <c r="M83" s="38">
        <f>X83</f>
        <v>0</v>
      </c>
      <c r="N83" s="72"/>
      <c r="O83" s="34">
        <f>IF(AND(N83&gt;75),ROUNDDOWN(1.84523*(N83-75)^1.348,0),0)</f>
        <v>0</v>
      </c>
      <c r="P83" s="72"/>
      <c r="Q83" s="34">
        <f>IF(AND(P83&gt;210),ROUNDDOWN(0.188807*(P83-210)^1.41,0),0)</f>
        <v>0</v>
      </c>
      <c r="R83" s="73"/>
      <c r="S83" s="34">
        <f>IF(AND(R83&gt;7.95),ROUNDDOWN(7.86*(R83-7.95)^1.1,0),0)</f>
        <v>0</v>
      </c>
      <c r="T83" s="73"/>
      <c r="U83" s="74">
        <f>IF(AND(T83&gt;1.5),ROUNDDOWN(56.0211*(T83-1.5)^1.05,0),0)</f>
        <v>0</v>
      </c>
    </row>
    <row r="84" spans="1:21" ht="12.75" hidden="1">
      <c r="A84" s="12"/>
      <c r="B84" s="9"/>
      <c r="C84" s="13"/>
      <c r="D84" s="11"/>
      <c r="F84" s="32">
        <f>I84+M84+O84+Q84+S84+U84</f>
        <v>0</v>
      </c>
      <c r="G84" s="76">
        <f>F82</f>
        <v>0</v>
      </c>
      <c r="H84" s="77"/>
      <c r="I84" s="78">
        <f>IF(AND(H84&gt;6.8,H84&lt;12.8),IF($B$5=1,ROUNDDOWN(46.0849*(12.76-H84)^1.81,0),ROUNDDOWN(46.0849*(13-H84)^1.81,)),0)</f>
        <v>0</v>
      </c>
      <c r="J84" s="44"/>
      <c r="K84" s="27" t="s">
        <v>11</v>
      </c>
      <c r="L84" s="47"/>
      <c r="M84" s="37">
        <f>X84</f>
        <v>0</v>
      </c>
      <c r="N84" s="51"/>
      <c r="O84" s="78">
        <f>IF(AND(N84&gt;75),ROUNDDOWN(1.84523*(N84-75)^1.348,0),0)</f>
        <v>0</v>
      </c>
      <c r="P84" s="51"/>
      <c r="Q84" s="78">
        <f>IF(AND(P84&gt;210),ROUNDDOWN(0.188807*(P84-210)^1.41,0),0)</f>
        <v>0</v>
      </c>
      <c r="R84" s="52"/>
      <c r="S84" s="78">
        <f>IF(AND(R84&gt;7.95),ROUNDDOWN(7.86*(R84-7.95)^1.1,0),0)</f>
        <v>0</v>
      </c>
      <c r="T84" s="52"/>
      <c r="U84" s="79">
        <f>IF(AND(T84&gt;1.5),ROUNDDOWN(56.0211*(T84-1.5)^1.05,0),0)</f>
        <v>0</v>
      </c>
    </row>
    <row r="85" spans="1:21" ht="12.75" hidden="1">
      <c r="A85" s="12"/>
      <c r="B85" s="9"/>
      <c r="C85" s="13"/>
      <c r="D85" s="11"/>
      <c r="F85" s="32">
        <f>I85+M85+O85+Q85+S85+U85</f>
        <v>0</v>
      </c>
      <c r="G85" s="76">
        <f>F82</f>
        <v>0</v>
      </c>
      <c r="H85" s="50"/>
      <c r="I85" s="34">
        <f>IF(AND(H85&gt;6.8,H85&lt;12.8),IF($B$5=1,ROUNDDOWN(46.0849*(12.76-H85)^1.81,0),ROUNDDOWN(46.0849*(13-H85)^1.81,)),0)</f>
        <v>0</v>
      </c>
      <c r="J85" s="45"/>
      <c r="K85" s="20" t="s">
        <v>11</v>
      </c>
      <c r="L85" s="48"/>
      <c r="M85" s="38">
        <f>X85</f>
        <v>0</v>
      </c>
      <c r="N85" s="72"/>
      <c r="O85" s="34">
        <f>IF(AND(N85&gt;75),ROUNDDOWN(1.84523*(N85-75)^1.348,0),0)</f>
        <v>0</v>
      </c>
      <c r="P85" s="72"/>
      <c r="Q85" s="34">
        <f>IF(AND(P85&gt;210),ROUNDDOWN(0.188807*(P85-210)^1.41,0),0)</f>
        <v>0</v>
      </c>
      <c r="R85" s="73"/>
      <c r="S85" s="34">
        <f>IF(AND(R85&gt;7.95),ROUNDDOWN(7.86*(R85-7.95)^1.1,0),0)</f>
        <v>0</v>
      </c>
      <c r="T85" s="73"/>
      <c r="U85" s="74">
        <f>IF(AND(T85&gt;1.5),ROUNDDOWN(56.0211*(T85-1.5)^1.05,0),0)</f>
        <v>0</v>
      </c>
    </row>
    <row r="86" spans="1:21" ht="12.75" hidden="1">
      <c r="A86" s="12"/>
      <c r="B86" s="9"/>
      <c r="C86" s="13"/>
      <c r="D86" s="11"/>
      <c r="F86" s="32">
        <f>I86+M86+O86+Q86+S86+U86</f>
        <v>0</v>
      </c>
      <c r="G86" s="76">
        <f>F82</f>
        <v>0</v>
      </c>
      <c r="H86" s="77"/>
      <c r="I86" s="78">
        <f>IF(AND(H86&gt;6.8,H86&lt;12.8),IF($B$5=1,ROUNDDOWN(46.0849*(12.76-H86)^1.81,0),ROUNDDOWN(46.0849*(13-H86)^1.81,)),0)</f>
        <v>0</v>
      </c>
      <c r="J86" s="44"/>
      <c r="K86" s="27" t="s">
        <v>11</v>
      </c>
      <c r="L86" s="47"/>
      <c r="M86" s="37">
        <f>X86</f>
        <v>0</v>
      </c>
      <c r="N86" s="51"/>
      <c r="O86" s="78">
        <f>IF(AND(N86&gt;75),ROUNDDOWN(1.84523*(N86-75)^1.348,0),0)</f>
        <v>0</v>
      </c>
      <c r="P86" s="51"/>
      <c r="Q86" s="78">
        <f>IF(AND(P86&gt;210),ROUNDDOWN(0.188807*(P86-210)^1.41,0),0)</f>
        <v>0</v>
      </c>
      <c r="R86" s="52"/>
      <c r="S86" s="78">
        <f>IF(AND(R86&gt;7.95),ROUNDDOWN(7.86*(R86-7.95)^1.1,0),0)</f>
        <v>0</v>
      </c>
      <c r="T86" s="52"/>
      <c r="U86" s="79">
        <f>IF(AND(T86&gt;1.5),ROUNDDOWN(56.0211*(T86-1.5)^1.05,0),0)</f>
        <v>0</v>
      </c>
    </row>
    <row r="87" spans="1:21" ht="13.5" hidden="1" thickBot="1">
      <c r="A87" s="14"/>
      <c r="B87" s="15"/>
      <c r="C87" s="16"/>
      <c r="D87" s="17"/>
      <c r="E87" s="18"/>
      <c r="F87" s="32">
        <f>I87+M87+O87+Q87+S87+U87</f>
        <v>0</v>
      </c>
      <c r="G87" s="80">
        <f>F82</f>
        <v>0</v>
      </c>
      <c r="H87" s="53"/>
      <c r="I87" s="81">
        <f>IF(AND(H87&gt;6.8,H87&lt;12.8),IF($B$5=1,ROUNDDOWN(46.0849*(12.76-H87)^1.81,0),ROUNDDOWN(46.0849*(13-H87)^1.81,)),0)</f>
        <v>0</v>
      </c>
      <c r="J87" s="46"/>
      <c r="K87" s="28" t="s">
        <v>11</v>
      </c>
      <c r="L87" s="49"/>
      <c r="M87" s="39">
        <f>X87</f>
        <v>0</v>
      </c>
      <c r="N87" s="82"/>
      <c r="O87" s="81">
        <f>IF(AND(N87&gt;75),ROUNDDOWN(1.84523*(N87-75)^1.348,0),0)</f>
        <v>0</v>
      </c>
      <c r="P87" s="82"/>
      <c r="Q87" s="81">
        <f>IF(AND(P87&gt;210),ROUNDDOWN(0.188807*(P87-210)^1.41,0),0)</f>
        <v>0</v>
      </c>
      <c r="R87" s="83"/>
      <c r="S87" s="81">
        <f>IF(AND(R87&gt;7.95),ROUNDDOWN(7.86*(R87-7.95)^1.1,0),0)</f>
        <v>0</v>
      </c>
      <c r="T87" s="83"/>
      <c r="U87" s="81">
        <f>IF(AND(T87&gt;1.5),ROUNDDOWN(56.0211*(T87-1.5)^1.05,0),0)</f>
        <v>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</sheetData>
  <sheetProtection/>
  <mergeCells count="3">
    <mergeCell ref="J4:L4"/>
    <mergeCell ref="A1:U2"/>
    <mergeCell ref="H3:O3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20" sqref="B20"/>
    </sheetView>
  </sheetViews>
  <sheetFormatPr defaultColWidth="9.140625" defaultRowHeight="12.75"/>
  <cols>
    <col min="1" max="1" width="6.8515625" style="0" customWidth="1"/>
    <col min="2" max="2" width="27.8515625" style="0" customWidth="1"/>
    <col min="3" max="3" width="6.8515625" style="0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3.28125" style="0" customWidth="1"/>
    <col min="14" max="14" width="4.7109375" style="0" customWidth="1"/>
  </cols>
  <sheetData>
    <row r="1" spans="1:14" ht="12.75">
      <c r="A1" s="145" t="s">
        <v>82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</row>
    <row r="2" spans="1:14" ht="12.7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</row>
    <row r="3" spans="1:14" ht="18.75">
      <c r="A3" s="126" t="s">
        <v>138</v>
      </c>
      <c r="B3" s="110"/>
      <c r="C3" s="110"/>
      <c r="D3" s="146" t="s">
        <v>33</v>
      </c>
      <c r="E3" s="146"/>
      <c r="F3" s="146"/>
      <c r="G3" s="146"/>
      <c r="H3" s="146"/>
      <c r="I3" s="146"/>
      <c r="J3" s="110"/>
      <c r="K3" s="110"/>
      <c r="L3" s="110"/>
      <c r="M3" s="111"/>
      <c r="N3" s="112" t="s">
        <v>41</v>
      </c>
    </row>
    <row r="4" spans="8:11" ht="12.75">
      <c r="H4" s="54"/>
      <c r="K4" s="93"/>
    </row>
    <row r="5" spans="1:4" ht="12.75">
      <c r="A5" s="94" t="s">
        <v>9</v>
      </c>
      <c r="B5" s="94" t="s">
        <v>10</v>
      </c>
      <c r="C5" s="95" t="s">
        <v>139</v>
      </c>
      <c r="D5" s="95" t="s">
        <v>32</v>
      </c>
    </row>
    <row r="6" spans="3:4" ht="12.75">
      <c r="C6" s="25"/>
      <c r="D6" s="25"/>
    </row>
    <row r="7" spans="1:15" ht="12.75">
      <c r="A7" s="130">
        <v>1</v>
      </c>
      <c r="B7" s="131" t="str">
        <f>'Bodování _čky'!$C$33</f>
        <v>ZŠ a MŠ Lipník, Hranická</v>
      </c>
      <c r="C7" s="132" t="str">
        <f>'Bodování _čky'!$E$33</f>
        <v>PR</v>
      </c>
      <c r="D7" s="133">
        <f>'Bodování _čky'!$F$33</f>
        <v>6449</v>
      </c>
      <c r="E7" s="127" t="str">
        <f>'Bodování _čky'!$C$34</f>
        <v>Bouchalová Jana</v>
      </c>
      <c r="F7" s="123">
        <f>'Bodování _čky'!$F$34</f>
        <v>1337</v>
      </c>
      <c r="G7" s="122" t="str">
        <f>'Bodování _čky'!$C$35</f>
        <v>Dvořáková Kristýna</v>
      </c>
      <c r="H7" s="123">
        <f>'Bodování _čky'!$F$35</f>
        <v>1398</v>
      </c>
      <c r="I7" s="122" t="str">
        <f>'Bodování _čky'!$C$36</f>
        <v>Ďurčíková Veronika</v>
      </c>
      <c r="J7" s="123">
        <f>'Bodování _čky'!$F$36</f>
        <v>1800</v>
      </c>
      <c r="K7" s="122" t="str">
        <f>'Bodování _čky'!$C$37</f>
        <v>Drietomská Apolena</v>
      </c>
      <c r="L7" s="123">
        <f>'Bodování _čky'!$F$37</f>
        <v>1777</v>
      </c>
      <c r="M7" s="122" t="str">
        <f>'Bodování _čky'!$C$38</f>
        <v>Suchánková Terezie</v>
      </c>
      <c r="N7" s="123">
        <f>'Bodování _čky'!$F$38</f>
        <v>1474</v>
      </c>
      <c r="O7" s="19"/>
    </row>
    <row r="8" spans="1:14" ht="12.75">
      <c r="A8" s="130">
        <v>2</v>
      </c>
      <c r="B8" s="131" t="str">
        <f>'Bodování _čky'!$C$54</f>
        <v>Gymnázium Hranice</v>
      </c>
      <c r="C8" s="132" t="str">
        <f>'Bodování _čky'!$E$54</f>
        <v>PR</v>
      </c>
      <c r="D8" s="133">
        <f>'Bodování _čky'!$F$54</f>
        <v>5876</v>
      </c>
      <c r="E8" s="127" t="str">
        <f>'Bodování _čky'!$C$55</f>
        <v>Adámková Gabriela</v>
      </c>
      <c r="F8" s="123">
        <f>'Bodování _čky'!$F$55</f>
        <v>1253</v>
      </c>
      <c r="G8" s="122" t="str">
        <f>'Bodování _čky'!$C$56</f>
        <v>Konečná Eliška</v>
      </c>
      <c r="H8" s="123">
        <f>'Bodování _čky'!$F$56</f>
        <v>1657</v>
      </c>
      <c r="I8" s="122" t="str">
        <f>'Bodování _čky'!$C$57</f>
        <v>Gadasová Simona</v>
      </c>
      <c r="J8" s="123">
        <f>'Bodování _čky'!$F$57</f>
        <v>1639</v>
      </c>
      <c r="K8" s="122" t="str">
        <f>'Bodování _čky'!$C$58</f>
        <v>Krausová Tereza</v>
      </c>
      <c r="L8" s="123">
        <f>'Bodování _čky'!$F$58</f>
        <v>1327</v>
      </c>
      <c r="M8" s="122" t="str">
        <f>'Bodování _čky'!$C$59</f>
        <v>Staňková Barbora</v>
      </c>
      <c r="N8" s="123">
        <f>'Bodování _čky'!$F$59</f>
        <v>1213</v>
      </c>
    </row>
    <row r="9" spans="1:14" ht="12.75">
      <c r="A9" s="130">
        <v>3</v>
      </c>
      <c r="B9" s="131" t="str">
        <f>'Bodování _čky'!$C$12</f>
        <v>ZŠ Přerov, Svisle</v>
      </c>
      <c r="C9" s="132" t="str">
        <f>'Bodování _čky'!$E$12</f>
        <v>PR</v>
      </c>
      <c r="D9" s="133">
        <f>'Bodování _čky'!$F$12</f>
        <v>5650</v>
      </c>
      <c r="E9" s="127" t="str">
        <f>'Bodování _čky'!$C$13</f>
        <v>Dvořáková Lenka</v>
      </c>
      <c r="F9" s="123">
        <f>'Bodování _čky'!$F$13</f>
        <v>1246</v>
      </c>
      <c r="G9" s="122" t="str">
        <f>'Bodování _čky'!$C$14</f>
        <v>Glosová Barbora</v>
      </c>
      <c r="H9" s="123">
        <f>'Bodování _čky'!$F$14</f>
        <v>1372</v>
      </c>
      <c r="I9" s="122" t="str">
        <f>'Bodování _čky'!$C$15</f>
        <v>Glozygová Pavla</v>
      </c>
      <c r="J9" s="123">
        <f>'Bodování _čky'!$F$15</f>
        <v>1637</v>
      </c>
      <c r="K9" s="122" t="str">
        <f>'Bodování _čky'!$C$16</f>
        <v>Klváčková Anna</v>
      </c>
      <c r="L9" s="123">
        <f>'Bodování _čky'!$F$16</f>
        <v>1049</v>
      </c>
      <c r="M9" s="122" t="str">
        <f>'Bodování _čky'!$C$17</f>
        <v>Lošťáková Tereza</v>
      </c>
      <c r="N9" s="123">
        <f>'Bodování _čky'!$F$17</f>
        <v>1395</v>
      </c>
    </row>
    <row r="10" spans="1:14" ht="12.75">
      <c r="A10" s="130">
        <v>4</v>
      </c>
      <c r="B10" s="131" t="str">
        <f>'Bodování _čky'!$C$47</f>
        <v>ZŠ Přerov, U Tenisu</v>
      </c>
      <c r="C10" s="132" t="str">
        <f>'Bodování _čky'!$E$47</f>
        <v>PR</v>
      </c>
      <c r="D10" s="133">
        <f>'Bodování _čky'!$F$47</f>
        <v>5634</v>
      </c>
      <c r="E10" s="127" t="str">
        <f>'Bodování _čky'!$C$48</f>
        <v>Jankovičová Denisa</v>
      </c>
      <c r="F10" s="123">
        <f>'Bodování _čky'!$F$48</f>
        <v>1557</v>
      </c>
      <c r="G10" s="122" t="str">
        <f>'Bodování _čky'!$C$49</f>
        <v>Zamazalová Ellen</v>
      </c>
      <c r="H10" s="123">
        <f>'Bodování _čky'!$F$49</f>
        <v>1288</v>
      </c>
      <c r="I10" s="122" t="str">
        <f>'Bodování _čky'!$C$50</f>
        <v>Vybíralová Monika</v>
      </c>
      <c r="J10" s="123">
        <f>'Bodování _čky'!$F$50</f>
        <v>963</v>
      </c>
      <c r="K10" s="122" t="str">
        <f>'Bodování _čky'!$C$51</f>
        <v>Pokorná Marie</v>
      </c>
      <c r="L10" s="123">
        <f>'Bodování _čky'!$F$51</f>
        <v>1576</v>
      </c>
      <c r="M10" s="122" t="str">
        <f>'Bodování _čky'!$C$52</f>
        <v>Rybecká Denisa</v>
      </c>
      <c r="N10" s="123">
        <f>'Bodování _čky'!$F$52</f>
        <v>1213</v>
      </c>
    </row>
    <row r="11" spans="1:14" ht="12.75">
      <c r="A11" s="130">
        <v>5</v>
      </c>
      <c r="B11" s="131" t="str">
        <f>'Bodování _čky'!$C$26</f>
        <v>ZŠ Hranice, 1.máje </v>
      </c>
      <c r="C11" s="132" t="str">
        <f>'Bodování _čky'!$E$26</f>
        <v>PR</v>
      </c>
      <c r="D11" s="133">
        <f>'Bodování _čky'!$F$26</f>
        <v>5547</v>
      </c>
      <c r="E11" s="127" t="str">
        <f>'Bodování _čky'!$C$27</f>
        <v>Kuchařová Zuzana</v>
      </c>
      <c r="F11" s="123">
        <f>'Bodování _čky'!$F$27</f>
        <v>1554</v>
      </c>
      <c r="G11" s="122" t="str">
        <f>'Bodování _čky'!$C$28</f>
        <v>Waasová Petra</v>
      </c>
      <c r="H11" s="123">
        <f>'Bodování _čky'!$F$28</f>
        <v>1559</v>
      </c>
      <c r="I11" s="122" t="str">
        <f>'Bodování _čky'!$C$29</f>
        <v>Hošťálková Pavlína</v>
      </c>
      <c r="J11" s="123">
        <f>'Bodování _čky'!$F$29</f>
        <v>1109</v>
      </c>
      <c r="K11" s="122" t="str">
        <f>'Bodování _čky'!$C$30</f>
        <v>Římáková Gabriela</v>
      </c>
      <c r="L11" s="123">
        <f>'Bodování _čky'!$F$30</f>
        <v>958</v>
      </c>
      <c r="M11" s="122" t="str">
        <f>'Bodování _čky'!$C$31</f>
        <v>Svobodová Kristýna</v>
      </c>
      <c r="N11" s="123">
        <f>'Bodování _čky'!$F$31</f>
        <v>1325</v>
      </c>
    </row>
    <row r="12" spans="1:14" ht="12.75" hidden="1">
      <c r="A12" s="130">
        <v>8</v>
      </c>
      <c r="B12" s="131" t="e">
        <f>'Bodování _čky'!#REF!</f>
        <v>#REF!</v>
      </c>
      <c r="C12" s="132" t="e">
        <f>'Bodování _čky'!#REF!</f>
        <v>#REF!</v>
      </c>
      <c r="D12" s="133" t="e">
        <f>'Bodování _čky'!#REF!</f>
        <v>#REF!</v>
      </c>
      <c r="E12" s="124" t="e">
        <f>'Bodování _čky'!#REF!</f>
        <v>#REF!</v>
      </c>
      <c r="F12" s="125" t="e">
        <f>'Bodování _čky'!#REF!</f>
        <v>#REF!</v>
      </c>
      <c r="G12" s="124" t="e">
        <f>'Bodování _čky'!#REF!</f>
        <v>#REF!</v>
      </c>
      <c r="H12" s="125" t="e">
        <f>'Bodování _čky'!#REF!</f>
        <v>#REF!</v>
      </c>
      <c r="I12" s="124" t="e">
        <f>'Bodování _čky'!#REF!</f>
        <v>#REF!</v>
      </c>
      <c r="J12" s="125" t="e">
        <f>'Bodování _čky'!#REF!</f>
        <v>#REF!</v>
      </c>
      <c r="K12" s="124" t="e">
        <f>'Bodování _čky'!#REF!</f>
        <v>#REF!</v>
      </c>
      <c r="L12" s="125" t="e">
        <f>'Bodování _čky'!#REF!</f>
        <v>#REF!</v>
      </c>
      <c r="M12" s="124" t="e">
        <f>'Bodování _čky'!#REF!</f>
        <v>#REF!</v>
      </c>
      <c r="N12" s="125" t="e">
        <f>'Bodování _čky'!#REF!</f>
        <v>#REF!</v>
      </c>
    </row>
    <row r="13" spans="1:14" ht="12.75" hidden="1">
      <c r="A13" s="130">
        <v>9</v>
      </c>
      <c r="B13" s="131" t="e">
        <f>'Bodování _čky'!#REF!</f>
        <v>#REF!</v>
      </c>
      <c r="C13" s="132" t="e">
        <f>'Bodování _čky'!#REF!</f>
        <v>#REF!</v>
      </c>
      <c r="D13" s="133" t="e">
        <f>'Bodování _čky'!#REF!</f>
        <v>#REF!</v>
      </c>
      <c r="E13" s="124" t="e">
        <f>'Bodování _čky'!#REF!</f>
        <v>#REF!</v>
      </c>
      <c r="F13" s="125" t="e">
        <f>'Bodování _čky'!#REF!</f>
        <v>#REF!</v>
      </c>
      <c r="G13" s="124" t="e">
        <f>'Bodování _čky'!#REF!</f>
        <v>#REF!</v>
      </c>
      <c r="H13" s="125" t="e">
        <f>'Bodování _čky'!#REF!</f>
        <v>#REF!</v>
      </c>
      <c r="I13" s="124" t="e">
        <f>'Bodování _čky'!#REF!</f>
        <v>#REF!</v>
      </c>
      <c r="J13" s="125" t="e">
        <f>'Bodování _čky'!#REF!</f>
        <v>#REF!</v>
      </c>
      <c r="K13" s="124" t="e">
        <f>'Bodování _čky'!#REF!</f>
        <v>#REF!</v>
      </c>
      <c r="L13" s="125" t="e">
        <f>'Bodování _čky'!#REF!</f>
        <v>#REF!</v>
      </c>
      <c r="M13" s="124" t="e">
        <f>'Bodování _čky'!#REF!</f>
        <v>#REF!</v>
      </c>
      <c r="N13" s="125" t="e">
        <f>'Bodování _čky'!#REF!</f>
        <v>#REF!</v>
      </c>
    </row>
    <row r="14" spans="1:14" ht="12.75" hidden="1">
      <c r="A14" s="130">
        <v>10</v>
      </c>
      <c r="B14" s="131" t="e">
        <f>'Bodování _čky'!#REF!</f>
        <v>#REF!</v>
      </c>
      <c r="C14" s="132" t="e">
        <f>'Bodování _čky'!#REF!</f>
        <v>#REF!</v>
      </c>
      <c r="D14" s="133" t="e">
        <f>'Bodování _čky'!#REF!</f>
        <v>#REF!</v>
      </c>
      <c r="E14" s="124" t="e">
        <f>'Bodování _čky'!#REF!</f>
        <v>#REF!</v>
      </c>
      <c r="F14" s="125" t="e">
        <f>'Bodování _čky'!#REF!</f>
        <v>#REF!</v>
      </c>
      <c r="G14" s="124" t="e">
        <f>'Bodování _čky'!#REF!</f>
        <v>#REF!</v>
      </c>
      <c r="H14" s="125" t="e">
        <f>'Bodování _čky'!#REF!</f>
        <v>#REF!</v>
      </c>
      <c r="I14" s="124" t="e">
        <f>'Bodování _čky'!#REF!</f>
        <v>#REF!</v>
      </c>
      <c r="J14" s="125" t="e">
        <f>'Bodování _čky'!#REF!</f>
        <v>#REF!</v>
      </c>
      <c r="K14" s="124" t="e">
        <f>'Bodování _čky'!#REF!</f>
        <v>#REF!</v>
      </c>
      <c r="L14" s="125" t="e">
        <f>'Bodování _čky'!#REF!</f>
        <v>#REF!</v>
      </c>
      <c r="M14" s="124" t="e">
        <f>'Bodování _čky'!#REF!</f>
        <v>#REF!</v>
      </c>
      <c r="N14" s="125" t="e">
        <f>'Bodování _čky'!#REF!</f>
        <v>#REF!</v>
      </c>
    </row>
    <row r="15" spans="1:14" ht="12.75">
      <c r="A15" s="130">
        <v>6</v>
      </c>
      <c r="B15" s="131" t="str">
        <f>'Bodování _čky'!$C$40</f>
        <v>ZŠ a MŠ Všechovice</v>
      </c>
      <c r="C15" s="132" t="str">
        <f>'Bodování _čky'!$E$40</f>
        <v>PR</v>
      </c>
      <c r="D15" s="133">
        <f>'Bodování _čky'!$F$40</f>
        <v>5155</v>
      </c>
      <c r="E15" s="127" t="str">
        <f>'Bodování _čky'!$C$41</f>
        <v>Lesáková Simona</v>
      </c>
      <c r="F15" s="123">
        <f>'Bodování _čky'!$F$41</f>
        <v>1343</v>
      </c>
      <c r="G15" s="122" t="str">
        <f>'Bodování _čky'!$C$42</f>
        <v>Mrázková Aneta</v>
      </c>
      <c r="H15" s="123">
        <f>'Bodování _čky'!$F$42</f>
        <v>1293</v>
      </c>
      <c r="I15" s="122" t="str">
        <f>'Bodování _čky'!$C$43</f>
        <v>Chrastinová Tereza</v>
      </c>
      <c r="J15" s="123">
        <f>'Bodování _čky'!$F$43</f>
        <v>1171</v>
      </c>
      <c r="K15" s="122" t="str">
        <f>'Bodování _čky'!$C$44</f>
        <v>Juráňová Klára</v>
      </c>
      <c r="L15" s="123">
        <f>'Bodování _čky'!$F$44</f>
        <v>1348</v>
      </c>
      <c r="M15" s="122">
        <f>'Bodování _čky'!$C$45</f>
        <v>0</v>
      </c>
      <c r="N15" s="123">
        <f>'Bodování _čky'!$F$45</f>
        <v>0</v>
      </c>
    </row>
    <row r="16" spans="1:14" ht="12.75">
      <c r="A16" s="130">
        <v>7</v>
      </c>
      <c r="B16" s="131" t="str">
        <f>'Bodování _čky'!$C$5</f>
        <v>ZŠ a MŠ Hranice, Struhlovsko</v>
      </c>
      <c r="C16" s="132" t="str">
        <f>'Bodování _čky'!$E$5</f>
        <v>PR</v>
      </c>
      <c r="D16" s="133">
        <f>'Bodování _čky'!$F$5</f>
        <v>5027</v>
      </c>
      <c r="E16" s="127" t="str">
        <f>'Bodování _čky'!$C$6</f>
        <v>Šimková Karin</v>
      </c>
      <c r="F16" s="123">
        <f>'Bodování _čky'!$F$6</f>
        <v>1026</v>
      </c>
      <c r="G16" s="122" t="str">
        <f>'Bodování _čky'!$C$7</f>
        <v>Čadrová Klára</v>
      </c>
      <c r="H16" s="123">
        <f>'Bodování _čky'!$F$7</f>
        <v>1451</v>
      </c>
      <c r="I16" s="122" t="str">
        <f>'Bodování _čky'!$C$8</f>
        <v>Duchoňová Kateřina</v>
      </c>
      <c r="J16" s="123">
        <f>'Bodování _čky'!$F$8</f>
        <v>1228</v>
      </c>
      <c r="K16" s="122" t="str">
        <f>'Bodování _čky'!$C$9</f>
        <v>Fojtů Kateřina</v>
      </c>
      <c r="L16" s="123">
        <f>'Bodování _čky'!$F$9</f>
        <v>1077</v>
      </c>
      <c r="M16" s="122" t="str">
        <f>'Bodování _čky'!$C$10</f>
        <v>Macenauerová Aneta</v>
      </c>
      <c r="N16" s="123">
        <f>'Bodování _čky'!$F$10</f>
        <v>1271</v>
      </c>
    </row>
    <row r="17" spans="1:14" ht="12.75">
      <c r="A17" s="130">
        <v>8</v>
      </c>
      <c r="B17" s="131" t="str">
        <f>'Bodování _čky'!$C$19</f>
        <v>ZŠ Dřevohostice</v>
      </c>
      <c r="C17" s="132" t="str">
        <f>'Bodování _čky'!$E$19</f>
        <v>PR</v>
      </c>
      <c r="D17" s="133">
        <f>'Bodování _čky'!$F$19</f>
        <v>4021</v>
      </c>
      <c r="E17" s="127" t="str">
        <f>'Bodování _čky'!$C$20</f>
        <v>Bělánková Marie</v>
      </c>
      <c r="F17" s="123">
        <f>'Bodování _čky'!$F$20</f>
        <v>1233</v>
      </c>
      <c r="G17" s="122" t="str">
        <f>'Bodování _čky'!$C$21</f>
        <v>Rosulková Klára</v>
      </c>
      <c r="H17" s="123">
        <f>'Bodování _čky'!$F$21</f>
        <v>1145</v>
      </c>
      <c r="I17" s="122" t="str">
        <f>'Bodování _čky'!$C$22</f>
        <v>Bolcková Monika</v>
      </c>
      <c r="J17" s="123">
        <f>'Bodování _čky'!$F$22</f>
        <v>800</v>
      </c>
      <c r="K17" s="122" t="str">
        <f>'Bodování _čky'!$C$23</f>
        <v>Křížová Jitka</v>
      </c>
      <c r="L17" s="123">
        <f>'Bodování _čky'!$F$23</f>
        <v>467</v>
      </c>
      <c r="M17" s="122" t="str">
        <f>'Bodování _čky'!$C$24</f>
        <v>Školoudová Iva</v>
      </c>
      <c r="N17" s="123">
        <f>'Bodování _čky'!$F$24</f>
        <v>843</v>
      </c>
    </row>
  </sheetData>
  <sheetProtection/>
  <mergeCells count="2">
    <mergeCell ref="A1:N2"/>
    <mergeCell ref="D3:I3"/>
  </mergeCells>
  <printOptions/>
  <pageMargins left="0.2362204724409449" right="0.1968503937007874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7"/>
  <sheetViews>
    <sheetView zoomScalePageLayoutView="0" workbookViewId="0" topLeftCell="A1">
      <selection activeCell="H69" sqref="H69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26.421875" style="0" customWidth="1"/>
    <col min="4" max="4" width="4.00390625" style="0" customWidth="1"/>
    <col min="5" max="5" width="3.7109375" style="0" customWidth="1"/>
    <col min="7" max="7" width="0" style="0" hidden="1" customWidth="1"/>
    <col min="8" max="8" width="6.28125" style="0" customWidth="1"/>
    <col min="9" max="9" width="6.8515625" style="0" customWidth="1"/>
    <col min="10" max="10" width="2.57421875" style="0" customWidth="1"/>
    <col min="11" max="11" width="1.421875" style="0" customWidth="1"/>
    <col min="12" max="13" width="6.421875" style="0" customWidth="1"/>
    <col min="14" max="14" width="6.7109375" style="0" customWidth="1"/>
    <col min="15" max="15" width="6.140625" style="0" customWidth="1"/>
    <col min="16" max="16" width="6.28125" style="0" customWidth="1"/>
    <col min="17" max="17" width="6.421875" style="0" customWidth="1"/>
    <col min="18" max="18" width="6.8515625" style="0" customWidth="1"/>
    <col min="19" max="19" width="6.28125" style="0" customWidth="1"/>
    <col min="20" max="20" width="8.140625" style="0" customWidth="1"/>
    <col min="21" max="21" width="7.28125" style="0" customWidth="1"/>
    <col min="23" max="24" width="0" style="0" hidden="1" customWidth="1"/>
  </cols>
  <sheetData>
    <row r="1" spans="1:21" ht="12.75" customHeight="1">
      <c r="A1" s="145" t="s">
        <v>82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</row>
    <row r="2" spans="1:21" ht="12.75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spans="1:21" ht="18.75">
      <c r="A3" s="126" t="s">
        <v>137</v>
      </c>
      <c r="B3" s="110"/>
      <c r="C3" s="110"/>
      <c r="D3" s="113"/>
      <c r="E3" s="114"/>
      <c r="F3" s="114"/>
      <c r="G3" s="114"/>
      <c r="H3" s="146" t="s">
        <v>33</v>
      </c>
      <c r="I3" s="146"/>
      <c r="J3" s="146"/>
      <c r="K3" s="146"/>
      <c r="L3" s="146"/>
      <c r="M3" s="146"/>
      <c r="N3" s="146"/>
      <c r="O3" s="146"/>
      <c r="P3" s="110"/>
      <c r="Q3" s="110"/>
      <c r="R3" s="110"/>
      <c r="S3" s="110"/>
      <c r="T3" s="110"/>
      <c r="U3" s="112" t="s">
        <v>41</v>
      </c>
    </row>
    <row r="4" spans="1:23" ht="13.5" thickBot="1">
      <c r="A4" s="1" t="s">
        <v>0</v>
      </c>
      <c r="B4" s="2"/>
      <c r="C4" s="55" t="s">
        <v>1</v>
      </c>
      <c r="D4" s="1" t="s">
        <v>2</v>
      </c>
      <c r="E4" s="1" t="s">
        <v>35</v>
      </c>
      <c r="F4" s="56" t="s">
        <v>3</v>
      </c>
      <c r="G4" s="56"/>
      <c r="H4" s="57" t="s">
        <v>4</v>
      </c>
      <c r="I4" s="58" t="s">
        <v>5</v>
      </c>
      <c r="J4" s="143" t="s">
        <v>30</v>
      </c>
      <c r="K4" s="144"/>
      <c r="L4" s="144"/>
      <c r="M4" s="58" t="s">
        <v>5</v>
      </c>
      <c r="N4" s="57" t="s">
        <v>6</v>
      </c>
      <c r="O4" s="59" t="s">
        <v>5</v>
      </c>
      <c r="P4" s="57" t="s">
        <v>7</v>
      </c>
      <c r="Q4" s="58" t="s">
        <v>5</v>
      </c>
      <c r="R4" s="57" t="s">
        <v>8</v>
      </c>
      <c r="S4" s="60" t="s">
        <v>5</v>
      </c>
      <c r="T4" s="57" t="s">
        <v>31</v>
      </c>
      <c r="U4" s="60" t="s">
        <v>5</v>
      </c>
      <c r="W4" s="22" t="s">
        <v>12</v>
      </c>
    </row>
    <row r="5" spans="1:22" ht="13.5" thickBot="1">
      <c r="A5" s="3">
        <v>1</v>
      </c>
      <c r="B5" s="4">
        <v>0</v>
      </c>
      <c r="C5" s="5" t="s">
        <v>130</v>
      </c>
      <c r="D5" s="115"/>
      <c r="E5" s="7" t="s">
        <v>34</v>
      </c>
      <c r="F5" s="35">
        <f>SUM(F6:F10)-MIN(F6:F10)</f>
        <v>7071</v>
      </c>
      <c r="G5" s="61">
        <f>F5</f>
        <v>7071</v>
      </c>
      <c r="H5" s="103"/>
      <c r="I5" s="104"/>
      <c r="J5" s="105"/>
      <c r="K5" s="96"/>
      <c r="L5" s="106"/>
      <c r="M5" s="107"/>
      <c r="N5" s="97"/>
      <c r="O5" s="104"/>
      <c r="P5" s="97"/>
      <c r="Q5" s="98"/>
      <c r="R5" s="99"/>
      <c r="S5" s="108"/>
      <c r="T5" s="100"/>
      <c r="U5" s="109"/>
      <c r="V5" s="70"/>
    </row>
    <row r="6" spans="1:26" ht="12.75">
      <c r="A6" s="8"/>
      <c r="B6" s="9"/>
      <c r="C6" s="10" t="s">
        <v>83</v>
      </c>
      <c r="D6" s="11">
        <v>97</v>
      </c>
      <c r="F6" s="32">
        <f>I6+M6+O6+Q6+S6+U6</f>
        <v>1719</v>
      </c>
      <c r="G6" s="71">
        <f>F5</f>
        <v>7071</v>
      </c>
      <c r="H6" s="117">
        <v>8.56</v>
      </c>
      <c r="I6" s="135">
        <f>IF(AND(H6&gt;6.8,H6&lt;11.3),IF(B$5=1,ROUNDDOWN(58.015*(11.26-H6)^1.81,0),ROUNDDOWN(58.015*(11.5-H6)^1.81,)),0)</f>
        <v>408</v>
      </c>
      <c r="J6" s="45">
        <v>3</v>
      </c>
      <c r="K6" s="20" t="s">
        <v>11</v>
      </c>
      <c r="L6" s="48">
        <v>26.42</v>
      </c>
      <c r="M6" s="38">
        <f>X6</f>
        <v>429</v>
      </c>
      <c r="N6" s="72">
        <v>164</v>
      </c>
      <c r="O6" s="137">
        <f>IF(AND(N6&gt;75),ROUNDDOWN(0.8465*(N6-75)^1.42,0),0)</f>
        <v>496</v>
      </c>
      <c r="P6" s="72"/>
      <c r="Q6" s="138">
        <f>IF(AND(P6&gt;210),ROUNDDOWN(0.14354*(P6-220)^1.4,0),0)</f>
        <v>0</v>
      </c>
      <c r="R6" s="73">
        <v>59.1</v>
      </c>
      <c r="S6" s="101">
        <f>IF(AND(R6&gt;10),ROUNDDOWN(5.33*(R6-10)^1.1,0),0)</f>
        <v>386</v>
      </c>
      <c r="T6" s="73"/>
      <c r="U6" s="137">
        <f>IF(AND(T6&gt;1.5),ROUNDDOWN(51.39*(T6-1.5)^1.05,0),0)</f>
        <v>0</v>
      </c>
      <c r="V6" s="70"/>
      <c r="W6" s="23">
        <f>J6*60+L6</f>
        <v>206.42000000000002</v>
      </c>
      <c r="X6" s="24">
        <f>IF(W6&gt;0,(INT(POWER(305.5-W6,1.85)*0.08713)),0)</f>
        <v>429</v>
      </c>
      <c r="Y6" s="75"/>
      <c r="Z6" s="22"/>
    </row>
    <row r="7" spans="1:24" ht="12.75">
      <c r="A7" s="12"/>
      <c r="B7" s="9"/>
      <c r="C7" s="13" t="s">
        <v>84</v>
      </c>
      <c r="D7" s="11">
        <v>96</v>
      </c>
      <c r="F7" s="32">
        <f>I7+M7+O7+Q7+S7+U7</f>
        <v>2012</v>
      </c>
      <c r="G7" s="76">
        <f>F5</f>
        <v>7071</v>
      </c>
      <c r="H7" s="118">
        <v>8.14</v>
      </c>
      <c r="I7" s="136">
        <f>IF(AND(H7&gt;6.8,H7&lt;11.3),IF(B$5=1,ROUNDDOWN(58.015*(11.26-H7)^1.81,0),ROUNDDOWN(58.015*(11.5-H7)^1.81,)),0)</f>
        <v>520</v>
      </c>
      <c r="J7" s="44">
        <v>3</v>
      </c>
      <c r="K7" s="27" t="s">
        <v>11</v>
      </c>
      <c r="L7" s="47">
        <v>2.11</v>
      </c>
      <c r="M7" s="37">
        <f>X7</f>
        <v>644</v>
      </c>
      <c r="N7" s="51">
        <v>152</v>
      </c>
      <c r="O7" s="102">
        <f>IF(AND(N7&gt;75),ROUNDDOWN(0.8465*(N7-75)^1.42,0),0)</f>
        <v>404</v>
      </c>
      <c r="P7" s="51"/>
      <c r="Q7" s="79">
        <f>IF(AND(P7&gt;210),ROUNDDOWN(0.14354*(P7-220)^1.4,0),0)</f>
        <v>0</v>
      </c>
      <c r="R7" s="52"/>
      <c r="S7" s="102">
        <f>IF(AND(R7&gt;10),ROUNDDOWN(5.33*(R7-10)^1.1,0),0)</f>
        <v>0</v>
      </c>
      <c r="T7" s="52">
        <v>9.3</v>
      </c>
      <c r="U7" s="102">
        <f>IF(AND(T7&gt;1.5),ROUNDDOWN(51.39*(T7-1.5)^1.05,0),0)</f>
        <v>444</v>
      </c>
      <c r="V7" s="70"/>
      <c r="W7" s="23">
        <f>J7*60+L7</f>
        <v>182.11</v>
      </c>
      <c r="X7" s="24">
        <f>IF(W7&gt;0,(INT(POWER(305.5-W7,1.85)*0.08713)),0)</f>
        <v>644</v>
      </c>
    </row>
    <row r="8" spans="1:24" ht="12.75">
      <c r="A8" s="12"/>
      <c r="B8" s="9"/>
      <c r="C8" s="13" t="s">
        <v>85</v>
      </c>
      <c r="D8" s="11">
        <v>97</v>
      </c>
      <c r="F8" s="32">
        <f>I8+M8+O8+Q8+S8+U8</f>
        <v>1375</v>
      </c>
      <c r="G8" s="76">
        <f>F5</f>
        <v>7071</v>
      </c>
      <c r="H8" s="117">
        <v>8.67</v>
      </c>
      <c r="I8" s="136">
        <f>IF(AND(H8&gt;6.8,H8&lt;11.3),IF(B$5=1,ROUNDDOWN(58.015*(11.26-H8)^1.81,0),ROUNDDOWN(58.015*(11.5-H8)^1.81,)),0)</f>
        <v>381</v>
      </c>
      <c r="J8" s="45">
        <v>3</v>
      </c>
      <c r="K8" s="20" t="s">
        <v>11</v>
      </c>
      <c r="L8" s="48">
        <v>53.33</v>
      </c>
      <c r="M8" s="38">
        <f>X8</f>
        <v>238</v>
      </c>
      <c r="N8" s="72"/>
      <c r="O8" s="102">
        <f>IF(AND(N8&gt;75),ROUNDDOWN(0.8465*(N8-75)^1.42,0),0)</f>
        <v>0</v>
      </c>
      <c r="P8" s="72">
        <v>445</v>
      </c>
      <c r="Q8" s="79">
        <f>IF(AND(P8&gt;210),ROUNDDOWN(0.14354*(P8-220)^1.4,0),0)</f>
        <v>281</v>
      </c>
      <c r="R8" s="73"/>
      <c r="S8" s="102">
        <f>IF(AND(R8&gt;10),ROUNDDOWN(5.33*(R8-10)^1.1,0),0)</f>
        <v>0</v>
      </c>
      <c r="T8" s="73">
        <v>9.82</v>
      </c>
      <c r="U8" s="102">
        <f>IF(AND(T8&gt;1.5),ROUNDDOWN(51.39*(T8-1.5)^1.05,0),0)</f>
        <v>475</v>
      </c>
      <c r="V8" s="70"/>
      <c r="W8" s="23">
        <f>J8*60+L8</f>
        <v>233.32999999999998</v>
      </c>
      <c r="X8" s="24">
        <f>IF(W8&gt;0,(INT(POWER(305.5-W8,1.85)*0.08713)),0)</f>
        <v>238</v>
      </c>
    </row>
    <row r="9" spans="1:24" ht="12.75">
      <c r="A9" s="12"/>
      <c r="B9" s="9"/>
      <c r="C9" s="13" t="s">
        <v>86</v>
      </c>
      <c r="D9" s="11">
        <v>97</v>
      </c>
      <c r="F9" s="32">
        <f>I9+M9+O9+Q9+S9+U9</f>
        <v>1641</v>
      </c>
      <c r="G9" s="76">
        <f>F5</f>
        <v>7071</v>
      </c>
      <c r="H9" s="118">
        <v>8.62</v>
      </c>
      <c r="I9" s="136">
        <f>IF(AND(H9&gt;6.8,H9&lt;11.3),IF(B$5=1,ROUNDDOWN(58.015*(11.26-H9)^1.81,0),ROUNDDOWN(58.015*(11.5-H9)^1.81,)),0)</f>
        <v>393</v>
      </c>
      <c r="J9" s="44">
        <v>3</v>
      </c>
      <c r="K9" s="27" t="s">
        <v>11</v>
      </c>
      <c r="L9" s="47">
        <v>14.06</v>
      </c>
      <c r="M9" s="37">
        <f>X9</f>
        <v>533</v>
      </c>
      <c r="N9" s="51"/>
      <c r="O9" s="102">
        <f>IF(AND(N9&gt;75),ROUNDDOWN(0.8465*(N9-75)^1.42,0),0)</f>
        <v>0</v>
      </c>
      <c r="P9" s="51">
        <v>438</v>
      </c>
      <c r="Q9" s="79">
        <f>IF(AND(P9&gt;210),ROUNDDOWN(0.14354*(P9-220)^1.4,0),0)</f>
        <v>269</v>
      </c>
      <c r="R9" s="52"/>
      <c r="S9" s="102">
        <f>IF(AND(R9&gt;10),ROUNDDOWN(5.33*(R9-10)^1.1,0),0)</f>
        <v>0</v>
      </c>
      <c r="T9" s="52">
        <v>9.34</v>
      </c>
      <c r="U9" s="102">
        <f>IF(AND(T9&gt;1.5),ROUNDDOWN(51.39*(T9-1.5)^1.05,0),0)</f>
        <v>446</v>
      </c>
      <c r="V9" s="70"/>
      <c r="W9" s="23">
        <f>J9*60+L9</f>
        <v>194.06</v>
      </c>
      <c r="X9" s="24">
        <f>IF(W9&gt;0,(INT(POWER(305.5-W9,1.85)*0.08713)),0)</f>
        <v>533</v>
      </c>
    </row>
    <row r="10" spans="1:24" ht="13.5" thickBot="1">
      <c r="A10" s="14"/>
      <c r="B10" s="15"/>
      <c r="C10" s="16" t="s">
        <v>87</v>
      </c>
      <c r="D10" s="17">
        <v>96</v>
      </c>
      <c r="E10" s="18"/>
      <c r="F10" s="32">
        <f>I10+M10+O10+Q10+S10+U10</f>
        <v>1699</v>
      </c>
      <c r="G10" s="80">
        <f>F5</f>
        <v>7071</v>
      </c>
      <c r="H10" s="119">
        <v>8.19</v>
      </c>
      <c r="I10" s="139">
        <f>IF(AND(H10&gt;6.8,H10&lt;11.3),IF(B$5=1,ROUNDDOWN(58.015*(11.26-H10)^1.81,0),ROUNDDOWN(58.015*(11.5-H10)^1.81,)),0)</f>
        <v>506</v>
      </c>
      <c r="J10" s="46">
        <v>3</v>
      </c>
      <c r="K10" s="28" t="s">
        <v>11</v>
      </c>
      <c r="L10" s="49">
        <v>25.24</v>
      </c>
      <c r="M10" s="39">
        <f>X10</f>
        <v>438</v>
      </c>
      <c r="N10" s="82"/>
      <c r="O10" s="140">
        <f>IF(AND(N10&gt;75),ROUNDDOWN(0.8465*(N10-75)^1.42,0),0)</f>
        <v>0</v>
      </c>
      <c r="P10" s="82">
        <v>513</v>
      </c>
      <c r="Q10" s="141">
        <f>IF(AND(P10&gt;210),ROUNDDOWN(0.14354*(P10-220)^1.4,0),0)</f>
        <v>407</v>
      </c>
      <c r="R10" s="83">
        <v>54.69</v>
      </c>
      <c r="S10" s="140">
        <f>IF(AND(R10&gt;10),ROUNDDOWN(5.33*(R10-10)^1.1,0),0)</f>
        <v>348</v>
      </c>
      <c r="T10" s="83"/>
      <c r="U10" s="140">
        <f>IF(AND(T10&gt;1.5),ROUNDDOWN(51.39*(T10-1.5)^1.05,0),0)</f>
        <v>0</v>
      </c>
      <c r="V10" s="70"/>
      <c r="W10" s="23">
        <f>J10*60+L10</f>
        <v>205.24</v>
      </c>
      <c r="X10" s="24">
        <f>IF(W10&gt;0,(INT(POWER(305.5-W10,1.85)*0.08713)),0)</f>
        <v>438</v>
      </c>
    </row>
    <row r="11" spans="6:24" ht="13.5" thickBot="1">
      <c r="F11" s="33"/>
      <c r="G11" s="85">
        <f>F5</f>
        <v>7071</v>
      </c>
      <c r="H11" s="120"/>
      <c r="I11" s="34"/>
      <c r="J11" s="31"/>
      <c r="K11" s="22"/>
      <c r="L11" s="21"/>
      <c r="M11" s="34"/>
      <c r="O11" s="34"/>
      <c r="Q11" s="34"/>
      <c r="S11" s="34"/>
      <c r="U11" s="34"/>
      <c r="V11" s="70"/>
      <c r="W11" s="87"/>
      <c r="X11" s="88"/>
    </row>
    <row r="12" spans="1:24" ht="13.5" thickBot="1">
      <c r="A12" s="3">
        <v>2</v>
      </c>
      <c r="B12" s="29">
        <f>$B$5</f>
        <v>0</v>
      </c>
      <c r="C12" s="5" t="s">
        <v>42</v>
      </c>
      <c r="D12" s="6"/>
      <c r="E12" s="7" t="s">
        <v>34</v>
      </c>
      <c r="F12" s="35">
        <f>SUM(F13:F17)-MIN(F13:F17)</f>
        <v>5192</v>
      </c>
      <c r="G12" s="61">
        <f>F12</f>
        <v>5192</v>
      </c>
      <c r="H12" s="103"/>
      <c r="I12" s="104"/>
      <c r="J12" s="105"/>
      <c r="K12" s="96"/>
      <c r="L12" s="106"/>
      <c r="M12" s="107"/>
      <c r="N12" s="97"/>
      <c r="O12" s="104"/>
      <c r="P12" s="97"/>
      <c r="Q12" s="98"/>
      <c r="R12" s="99"/>
      <c r="S12" s="108"/>
      <c r="T12" s="100"/>
      <c r="U12" s="109"/>
      <c r="V12" s="70"/>
      <c r="W12" s="87"/>
      <c r="X12" s="88"/>
    </row>
    <row r="13" spans="1:24" ht="12.75">
      <c r="A13" s="8"/>
      <c r="B13" s="9"/>
      <c r="C13" s="10"/>
      <c r="D13" s="11"/>
      <c r="F13" s="32">
        <f>I13+M13+O13+Q13+S13+U13</f>
        <v>0</v>
      </c>
      <c r="G13" s="71">
        <f>F12</f>
        <v>5192</v>
      </c>
      <c r="H13" s="117"/>
      <c r="I13" s="135">
        <f>IF(AND(H13&gt;6.8,H13&lt;11.3),IF(B$5=1,ROUNDDOWN(58.015*(11.26-H13)^1.81,0),ROUNDDOWN(58.015*(11.5-H13)^1.81,)),0)</f>
        <v>0</v>
      </c>
      <c r="J13" s="45"/>
      <c r="K13" s="20" t="s">
        <v>11</v>
      </c>
      <c r="L13" s="48"/>
      <c r="M13" s="38">
        <f>X13</f>
        <v>0</v>
      </c>
      <c r="N13" s="72"/>
      <c r="O13" s="137">
        <f>IF(AND(N13&gt;75),ROUNDDOWN(0.8465*(N13-75)^1.42,0),0)</f>
        <v>0</v>
      </c>
      <c r="P13" s="72"/>
      <c r="Q13" s="138">
        <f>IF(AND(P13&gt;210),ROUNDDOWN(0.14354*(P13-220)^1.4,0),0)</f>
        <v>0</v>
      </c>
      <c r="R13" s="73"/>
      <c r="S13" s="137">
        <f>IF(AND(R13&gt;10),ROUNDDOWN(5.33*(R13-10)^1.1,0),0)</f>
        <v>0</v>
      </c>
      <c r="T13" s="73"/>
      <c r="U13" s="137">
        <f>IF(AND(T13&gt;1.5),ROUNDDOWN(51.39*(T13-1.5)^1.05,0),0)</f>
        <v>0</v>
      </c>
      <c r="V13" s="70"/>
      <c r="W13" s="23">
        <f>J13*60+L13</f>
        <v>0</v>
      </c>
      <c r="X13" s="24">
        <f>IF(W13&gt;0,(INT(POWER(305.5-W13,1.85)*0.08713)),0)</f>
        <v>0</v>
      </c>
    </row>
    <row r="14" spans="1:24" ht="12.75">
      <c r="A14" s="12"/>
      <c r="B14" s="9"/>
      <c r="C14" s="13" t="s">
        <v>88</v>
      </c>
      <c r="D14" s="11">
        <v>97</v>
      </c>
      <c r="F14" s="32">
        <f>I14+M14+O14+Q14+S14+U14</f>
        <v>1351</v>
      </c>
      <c r="G14" s="76">
        <f>F12</f>
        <v>5192</v>
      </c>
      <c r="H14" s="118">
        <v>8.55</v>
      </c>
      <c r="I14" s="136">
        <f>IF(AND(H14&gt;6.8,H14&lt;11.3),IF(B$5=1,ROUNDDOWN(58.015*(11.26-H14)^1.81,0),ROUNDDOWN(58.015*(11.5-H14)^1.81,)),0)</f>
        <v>411</v>
      </c>
      <c r="J14" s="44">
        <v>4</v>
      </c>
      <c r="K14" s="27" t="s">
        <v>11</v>
      </c>
      <c r="L14" s="47">
        <v>10.12</v>
      </c>
      <c r="M14" s="37">
        <f>X14</f>
        <v>146</v>
      </c>
      <c r="N14" s="51">
        <v>152</v>
      </c>
      <c r="O14" s="102">
        <f>IF(AND(N14&gt;75),ROUNDDOWN(0.8465*(N14-75)^1.42,0),0)</f>
        <v>404</v>
      </c>
      <c r="P14" s="51"/>
      <c r="Q14" s="79">
        <f>IF(AND(P14&gt;210),ROUNDDOWN(0.14354*(P14-220)^1.4,0),0)</f>
        <v>0</v>
      </c>
      <c r="R14" s="52">
        <v>59.57</v>
      </c>
      <c r="S14" s="102">
        <f>IF(AND(R14&gt;10),ROUNDDOWN(5.33*(R14-10)^1.1,0),0)</f>
        <v>390</v>
      </c>
      <c r="T14" s="52"/>
      <c r="U14" s="102">
        <f>IF(AND(T14&gt;1.5),ROUNDDOWN(51.39*(T14-1.5)^1.05,0),0)</f>
        <v>0</v>
      </c>
      <c r="V14" s="70"/>
      <c r="W14" s="23">
        <f>J14*60+L14</f>
        <v>250.12</v>
      </c>
      <c r="X14" s="24">
        <f>IF(W14&gt;0,(INT(POWER(305.5-W14,1.85)*0.08713)),0)</f>
        <v>146</v>
      </c>
    </row>
    <row r="15" spans="1:24" ht="12.75">
      <c r="A15" s="12"/>
      <c r="B15" s="9"/>
      <c r="C15" s="13" t="s">
        <v>89</v>
      </c>
      <c r="D15" s="11">
        <v>96</v>
      </c>
      <c r="F15" s="32">
        <f>I15+M15+O15+Q15+S15+U15</f>
        <v>1557</v>
      </c>
      <c r="G15" s="76">
        <f>F12</f>
        <v>5192</v>
      </c>
      <c r="H15" s="117">
        <v>8.34</v>
      </c>
      <c r="I15" s="136">
        <f>IF(AND(H15&gt;6.8,H15&lt;11.3),IF(B$5=1,ROUNDDOWN(58.015*(11.26-H15)^1.81,0),ROUNDDOWN(58.015*(11.5-H15)^1.81,)),0)</f>
        <v>465</v>
      </c>
      <c r="J15" s="45">
        <v>3</v>
      </c>
      <c r="K15" s="20" t="s">
        <v>11</v>
      </c>
      <c r="L15" s="48">
        <v>46.34</v>
      </c>
      <c r="M15" s="38">
        <f>X15</f>
        <v>283</v>
      </c>
      <c r="N15" s="72">
        <v>148</v>
      </c>
      <c r="O15" s="102">
        <f>IF(AND(N15&gt;75),ROUNDDOWN(0.8465*(N15-75)^1.42,0),0)</f>
        <v>374</v>
      </c>
      <c r="P15" s="72"/>
      <c r="Q15" s="79">
        <f>IF(AND(P15&gt;210),ROUNDDOWN(0.14354*(P15-220)^1.4,0),0)</f>
        <v>0</v>
      </c>
      <c r="R15" s="73"/>
      <c r="S15" s="102">
        <f>IF(AND(R15&gt;10),ROUNDDOWN(5.33*(R15-10)^1.1,0),0)</f>
        <v>0</v>
      </c>
      <c r="T15" s="73">
        <v>9.15</v>
      </c>
      <c r="U15" s="102">
        <f>IF(AND(T15&gt;1.5),ROUNDDOWN(51.39*(T15-1.5)^1.05,0),0)</f>
        <v>435</v>
      </c>
      <c r="V15" s="70"/>
      <c r="W15" s="23">
        <f>J15*60+L15</f>
        <v>226.34</v>
      </c>
      <c r="X15" s="24">
        <f>IF(W15&gt;0,(INT(POWER(305.5-W15,1.85)*0.08713)),0)</f>
        <v>283</v>
      </c>
    </row>
    <row r="16" spans="1:24" ht="12.75">
      <c r="A16" s="12"/>
      <c r="B16" s="9"/>
      <c r="C16" s="13" t="s">
        <v>90</v>
      </c>
      <c r="D16" s="11">
        <v>96</v>
      </c>
      <c r="F16" s="32">
        <f>I16+M16+O16+Q16+S16+U16</f>
        <v>1144</v>
      </c>
      <c r="G16" s="76">
        <f>F12</f>
        <v>5192</v>
      </c>
      <c r="H16" s="118">
        <v>8.49</v>
      </c>
      <c r="I16" s="136">
        <f>IF(AND(H16&gt;6.8,H16&lt;11.3),IF(B$5=1,ROUNDDOWN(58.015*(11.26-H16)^1.81,0),ROUNDDOWN(58.015*(11.5-H16)^1.81,)),0)</f>
        <v>426</v>
      </c>
      <c r="J16" s="44">
        <v>4</v>
      </c>
      <c r="K16" s="27" t="s">
        <v>11</v>
      </c>
      <c r="L16" s="47">
        <v>34.57</v>
      </c>
      <c r="M16" s="37">
        <f>X16</f>
        <v>49</v>
      </c>
      <c r="N16" s="51"/>
      <c r="O16" s="102">
        <f>IF(AND(N16&gt;75),ROUNDDOWN(0.8465*(N16-75)^1.42,0),0)</f>
        <v>0</v>
      </c>
      <c r="P16" s="51">
        <v>439</v>
      </c>
      <c r="Q16" s="79">
        <f>IF(AND(P16&gt;210),ROUNDDOWN(0.14354*(P16-220)^1.4,0),0)</f>
        <v>271</v>
      </c>
      <c r="R16" s="52"/>
      <c r="S16" s="102">
        <f>IF(AND(R16&gt;10),ROUNDDOWN(5.33*(R16-10)^1.1,0),0)</f>
        <v>0</v>
      </c>
      <c r="T16" s="52">
        <v>8.53</v>
      </c>
      <c r="U16" s="102">
        <f>IF(AND(T16&gt;1.5),ROUNDDOWN(51.39*(T16-1.5)^1.05,0),0)</f>
        <v>398</v>
      </c>
      <c r="V16" s="70"/>
      <c r="W16" s="23">
        <f>J16*60+L16</f>
        <v>274.57</v>
      </c>
      <c r="X16" s="24">
        <f>IF(W16&gt;0,(INT(POWER(305.5-W16,1.85)*0.08713)),0)</f>
        <v>49</v>
      </c>
    </row>
    <row r="17" spans="1:24" ht="13.5" thickBot="1">
      <c r="A17" s="14"/>
      <c r="B17" s="15"/>
      <c r="C17" s="26" t="s">
        <v>134</v>
      </c>
      <c r="D17" s="17">
        <v>97</v>
      </c>
      <c r="E17" s="18"/>
      <c r="F17" s="32">
        <f>I17+M17+O17+Q17+S17+U17</f>
        <v>1140</v>
      </c>
      <c r="G17" s="80">
        <f>F12</f>
        <v>5192</v>
      </c>
      <c r="H17" s="119">
        <v>8.75</v>
      </c>
      <c r="I17" s="139">
        <f>IF(AND(H17&gt;6.8,H17&lt;11.3),IF(B$5=1,ROUNDDOWN(58.015*(11.26-H17)^1.81,0),ROUNDDOWN(58.015*(11.5-H17)^1.81,)),0)</f>
        <v>362</v>
      </c>
      <c r="J17" s="46">
        <v>3</v>
      </c>
      <c r="K17" s="28" t="s">
        <v>11</v>
      </c>
      <c r="L17" s="49">
        <v>19.35</v>
      </c>
      <c r="M17" s="39">
        <f>X17</f>
        <v>487</v>
      </c>
      <c r="N17" s="82"/>
      <c r="O17" s="140">
        <f>IF(AND(N17&gt;75),ROUNDDOWN(0.8465*(N17-75)^1.42,0),0)</f>
        <v>0</v>
      </c>
      <c r="P17" s="82">
        <v>362</v>
      </c>
      <c r="Q17" s="141">
        <f>IF(AND(P17&gt;210),ROUNDDOWN(0.14354*(P17-220)^1.4,0),0)</f>
        <v>147</v>
      </c>
      <c r="R17" s="83">
        <v>30.12</v>
      </c>
      <c r="S17" s="140">
        <f>IF(AND(R17&gt;10),ROUNDDOWN(5.33*(R17-10)^1.1,0),0)</f>
        <v>144</v>
      </c>
      <c r="T17" s="83"/>
      <c r="U17" s="140">
        <f>IF(AND(T17&gt;1.5),ROUNDDOWN(51.39*(T17-1.5)^1.05,0),0)</f>
        <v>0</v>
      </c>
      <c r="V17" s="70"/>
      <c r="W17" s="23">
        <f>J17*60+L17</f>
        <v>199.35</v>
      </c>
      <c r="X17" s="24">
        <f>IF(W17&gt;0,(INT(POWER(305.5-W17,1.85)*0.08713)),0)</f>
        <v>487</v>
      </c>
    </row>
    <row r="18" spans="6:24" ht="13.5" thickBot="1">
      <c r="F18" s="34"/>
      <c r="G18" s="85">
        <f>F12</f>
        <v>5192</v>
      </c>
      <c r="H18" s="120"/>
      <c r="I18" s="34"/>
      <c r="J18" s="31"/>
      <c r="K18" s="22"/>
      <c r="L18" s="21"/>
      <c r="M18" s="34"/>
      <c r="O18" s="34"/>
      <c r="Q18" s="34"/>
      <c r="S18" s="34"/>
      <c r="U18" s="34"/>
      <c r="V18" s="70"/>
      <c r="W18" s="87"/>
      <c r="X18" s="88"/>
    </row>
    <row r="19" spans="1:24" ht="13.5" thickBot="1">
      <c r="A19" s="3">
        <v>3</v>
      </c>
      <c r="B19" s="29">
        <f>$B$5</f>
        <v>0</v>
      </c>
      <c r="C19" s="5" t="s">
        <v>48</v>
      </c>
      <c r="D19" s="6"/>
      <c r="E19" s="7" t="s">
        <v>34</v>
      </c>
      <c r="F19" s="35">
        <f>SUM(F20:F24)-MIN(F20:F24)</f>
        <v>5309</v>
      </c>
      <c r="G19" s="61">
        <f>F19</f>
        <v>5309</v>
      </c>
      <c r="H19" s="103"/>
      <c r="I19" s="104"/>
      <c r="J19" s="105"/>
      <c r="K19" s="96"/>
      <c r="L19" s="106"/>
      <c r="M19" s="107"/>
      <c r="N19" s="97"/>
      <c r="O19" s="104"/>
      <c r="P19" s="97"/>
      <c r="Q19" s="98"/>
      <c r="R19" s="99"/>
      <c r="S19" s="108"/>
      <c r="T19" s="100"/>
      <c r="U19" s="109"/>
      <c r="V19" s="70"/>
      <c r="W19" s="87"/>
      <c r="X19" s="88"/>
    </row>
    <row r="20" spans="1:24" ht="12.75">
      <c r="A20" s="8"/>
      <c r="B20" s="9"/>
      <c r="C20" s="10" t="s">
        <v>91</v>
      </c>
      <c r="D20" s="11">
        <v>96</v>
      </c>
      <c r="F20" s="32">
        <f>I20+M20+O20+Q20+S20+U20</f>
        <v>1529</v>
      </c>
      <c r="G20" s="71">
        <f>F19</f>
        <v>5309</v>
      </c>
      <c r="H20" s="117">
        <v>8.76</v>
      </c>
      <c r="I20" s="135">
        <f>IF(AND(H20&gt;6.8,H20&lt;11.3),IF(B$5=1,ROUNDDOWN(58.015*(11.26-H20)^1.81,0),ROUNDDOWN(58.015*(11.5-H20)^1.81,)),0)</f>
        <v>359</v>
      </c>
      <c r="J20" s="45">
        <v>3</v>
      </c>
      <c r="K20" s="20" t="s">
        <v>11</v>
      </c>
      <c r="L20" s="48">
        <v>20.84</v>
      </c>
      <c r="M20" s="38">
        <f>X20</f>
        <v>475</v>
      </c>
      <c r="N20" s="72">
        <v>140</v>
      </c>
      <c r="O20" s="137">
        <f>IF(AND(N20&gt;75),ROUNDDOWN(0.8465*(N20-75)^1.42,0),0)</f>
        <v>317</v>
      </c>
      <c r="P20" s="72"/>
      <c r="Q20" s="138">
        <f>IF(AND(P20&gt;210),ROUNDDOWN(0.14354*(P20-220)^1.4,0),0)</f>
        <v>0</v>
      </c>
      <c r="R20" s="73">
        <v>58.24</v>
      </c>
      <c r="S20" s="137">
        <f>IF(AND(R20&gt;10),ROUNDDOWN(5.33*(R20-10)^1.1,0),0)</f>
        <v>378</v>
      </c>
      <c r="T20" s="73"/>
      <c r="U20" s="137">
        <f>IF(AND(T20&gt;1.5),ROUNDDOWN(51.39*(T20-1.5)^1.05,0),0)</f>
        <v>0</v>
      </c>
      <c r="V20" s="70"/>
      <c r="W20" s="23">
        <f>J20*60+L20</f>
        <v>200.84</v>
      </c>
      <c r="X20" s="24">
        <f>IF(W20&gt;0,(INT(POWER(305.5-W20,1.85)*0.08713)),0)</f>
        <v>475</v>
      </c>
    </row>
    <row r="21" spans="1:24" ht="12.75">
      <c r="A21" s="12"/>
      <c r="B21" s="9"/>
      <c r="C21" s="13" t="s">
        <v>92</v>
      </c>
      <c r="D21" s="11">
        <v>98</v>
      </c>
      <c r="F21" s="32">
        <f>I21+M21+O21+Q21+S21+U21</f>
        <v>964</v>
      </c>
      <c r="G21" s="76">
        <f>F19</f>
        <v>5309</v>
      </c>
      <c r="H21" s="118">
        <v>9.61</v>
      </c>
      <c r="I21" s="136">
        <f>IF(AND(H21&gt;6.8,H21&lt;11.3),IF(B$5=1,ROUNDDOWN(58.015*(11.26-H21)^1.81,0),ROUNDDOWN(58.015*(11.5-H21)^1.81,)),0)</f>
        <v>183</v>
      </c>
      <c r="J21" s="44">
        <v>4</v>
      </c>
      <c r="K21" s="27" t="s">
        <v>11</v>
      </c>
      <c r="L21" s="47">
        <v>2.13</v>
      </c>
      <c r="M21" s="37">
        <f>X21</f>
        <v>187</v>
      </c>
      <c r="N21" s="51">
        <v>128</v>
      </c>
      <c r="O21" s="102">
        <f>IF(AND(N21&gt;75),ROUNDDOWN(0.8465*(N21-75)^1.42,0),0)</f>
        <v>237</v>
      </c>
      <c r="P21" s="51"/>
      <c r="Q21" s="79">
        <f>IF(AND(P21&gt;210),ROUNDDOWN(0.14354*(P21-220)^1.4,0),0)</f>
        <v>0</v>
      </c>
      <c r="R21" s="52"/>
      <c r="S21" s="102">
        <f>IF(AND(R21&gt;10),ROUNDDOWN(5.33*(R21-10)^1.1,0),0)</f>
        <v>0</v>
      </c>
      <c r="T21" s="52">
        <v>7.85</v>
      </c>
      <c r="U21" s="102">
        <f>IF(AND(T21&gt;1.5),ROUNDDOWN(51.39*(T21-1.5)^1.05,0),0)</f>
        <v>357</v>
      </c>
      <c r="V21" s="70"/>
      <c r="W21" s="23">
        <f>J21*60+L21</f>
        <v>242.13</v>
      </c>
      <c r="X21" s="24">
        <f>IF(W21&gt;0,(INT(POWER(305.5-W21,1.85)*0.08713)),0)</f>
        <v>187</v>
      </c>
    </row>
    <row r="22" spans="1:24" ht="12.75">
      <c r="A22" s="12"/>
      <c r="B22" s="9"/>
      <c r="C22" s="13" t="s">
        <v>140</v>
      </c>
      <c r="D22" s="11">
        <v>96</v>
      </c>
      <c r="F22" s="32">
        <f>I22+M22+O22+Q22+S22+U22</f>
        <v>1344</v>
      </c>
      <c r="G22" s="76">
        <f>F19</f>
        <v>5309</v>
      </c>
      <c r="H22" s="117">
        <v>8.65</v>
      </c>
      <c r="I22" s="136">
        <f>IF(AND(H22&gt;6.8,H22&lt;11.3),IF(B$5=1,ROUNDDOWN(58.015*(11.26-H22)^1.81,0),ROUNDDOWN(58.015*(11.5-H22)^1.81,)),0)</f>
        <v>386</v>
      </c>
      <c r="J22" s="45">
        <v>3</v>
      </c>
      <c r="K22" s="20" t="s">
        <v>11</v>
      </c>
      <c r="L22" s="48">
        <v>20.8</v>
      </c>
      <c r="M22" s="38">
        <f>X22</f>
        <v>475</v>
      </c>
      <c r="N22" s="72">
        <v>132</v>
      </c>
      <c r="O22" s="102">
        <f>IF(AND(N22&gt;75),ROUNDDOWN(0.8465*(N22-75)^1.42,0),0)</f>
        <v>263</v>
      </c>
      <c r="P22" s="72"/>
      <c r="Q22" s="79">
        <f>IF(AND(P22&gt;210),ROUNDDOWN(0.14354*(P22-220)^1.4,0),0)</f>
        <v>0</v>
      </c>
      <c r="R22" s="73">
        <v>39.47</v>
      </c>
      <c r="S22" s="102">
        <f>IF(AND(R22&gt;10),ROUNDDOWN(5.33*(R22-10)^1.1,0),0)</f>
        <v>220</v>
      </c>
      <c r="T22" s="73"/>
      <c r="U22" s="102">
        <f>IF(AND(T22&gt;1.5),ROUNDDOWN(51.39*(T22-1.5)^1.05,0),0)</f>
        <v>0</v>
      </c>
      <c r="V22" s="70"/>
      <c r="W22" s="23">
        <f>J22*60+L22</f>
        <v>200.8</v>
      </c>
      <c r="X22" s="24">
        <f>IF(W22&gt;0,(INT(POWER(305.5-W22,1.85)*0.08713)),0)</f>
        <v>475</v>
      </c>
    </row>
    <row r="23" spans="1:24" ht="12.75">
      <c r="A23" s="12"/>
      <c r="B23" s="9"/>
      <c r="C23" s="13" t="s">
        <v>93</v>
      </c>
      <c r="D23" s="11">
        <v>97</v>
      </c>
      <c r="F23" s="32">
        <f>I23+M23+O23+Q23+S23+U23</f>
        <v>1303</v>
      </c>
      <c r="G23" s="76">
        <f>F19</f>
        <v>5309</v>
      </c>
      <c r="H23" s="118">
        <v>8.53</v>
      </c>
      <c r="I23" s="136">
        <f>IF(AND(H23&gt;6.8,H23&lt;11.3),IF(B$5=1,ROUNDDOWN(58.015*(11.26-H23)^1.81,0),ROUNDDOWN(58.015*(11.5-H23)^1.81,)),0)</f>
        <v>416</v>
      </c>
      <c r="J23" s="44">
        <v>4</v>
      </c>
      <c r="K23" s="27" t="s">
        <v>11</v>
      </c>
      <c r="L23" s="47">
        <v>5.63</v>
      </c>
      <c r="M23" s="37">
        <f>X23</f>
        <v>169</v>
      </c>
      <c r="N23" s="51"/>
      <c r="O23" s="102">
        <f>IF(AND(N23&gt;75),ROUNDDOWN(0.8465*(N23-75)^1.42,0),0)</f>
        <v>0</v>
      </c>
      <c r="P23" s="51">
        <v>486</v>
      </c>
      <c r="Q23" s="79">
        <f>IF(AND(P23&gt;210),ROUNDDOWN(0.14354*(P23-220)^1.4,0),0)</f>
        <v>356</v>
      </c>
      <c r="R23" s="52"/>
      <c r="S23" s="102">
        <f>IF(AND(R23&gt;10),ROUNDDOWN(5.33*(R23-10)^1.1,0),0)</f>
        <v>0</v>
      </c>
      <c r="T23" s="52">
        <v>7.93</v>
      </c>
      <c r="U23" s="102">
        <f>IF(AND(T23&gt;1.5),ROUNDDOWN(51.39*(T23-1.5)^1.05,0),0)</f>
        <v>362</v>
      </c>
      <c r="V23" s="70"/>
      <c r="W23" s="23">
        <f>J23*60+L23</f>
        <v>245.63</v>
      </c>
      <c r="X23" s="24">
        <f>IF(W23&gt;0,(INT(POWER(305.5-W23,1.85)*0.08713)),0)</f>
        <v>169</v>
      </c>
    </row>
    <row r="24" spans="1:24" ht="13.5" thickBot="1">
      <c r="A24" s="14"/>
      <c r="B24" s="15"/>
      <c r="C24" s="16" t="s">
        <v>94</v>
      </c>
      <c r="D24" s="17">
        <v>97</v>
      </c>
      <c r="E24" s="18"/>
      <c r="F24" s="32">
        <f>I24+M24+O24+Q24+S24+U24</f>
        <v>1133</v>
      </c>
      <c r="G24" s="80">
        <f>F19</f>
        <v>5309</v>
      </c>
      <c r="H24" s="119">
        <v>8.68</v>
      </c>
      <c r="I24" s="139">
        <f>IF(AND(H24&gt;6.8,H24&lt;11.3),IF(B$5=1,ROUNDDOWN(58.015*(11.26-H24)^1.81,0),ROUNDDOWN(58.015*(11.5-H24)^1.81,)),0)</f>
        <v>378</v>
      </c>
      <c r="J24" s="46">
        <v>3</v>
      </c>
      <c r="K24" s="28" t="s">
        <v>11</v>
      </c>
      <c r="L24" s="49">
        <v>58.74</v>
      </c>
      <c r="M24" s="39">
        <f>X24</f>
        <v>206</v>
      </c>
      <c r="N24" s="82"/>
      <c r="O24" s="140">
        <f>IF(AND(N24&gt;75),ROUNDDOWN(0.8465*(N24-75)^1.42,0),0)</f>
        <v>0</v>
      </c>
      <c r="P24" s="82">
        <v>422</v>
      </c>
      <c r="Q24" s="141">
        <f>IF(AND(P24&gt;210),ROUNDDOWN(0.14354*(P24-220)^1.4,0),0)</f>
        <v>242</v>
      </c>
      <c r="R24" s="83"/>
      <c r="S24" s="140">
        <f>IF(AND(R24&gt;10),ROUNDDOWN(5.33*(R24-10)^1.1,0),0)</f>
        <v>0</v>
      </c>
      <c r="T24" s="83">
        <v>6.99</v>
      </c>
      <c r="U24" s="140">
        <f>IF(AND(T24&gt;1.5),ROUNDDOWN(51.39*(T24-1.5)^1.05,0),0)</f>
        <v>307</v>
      </c>
      <c r="V24" s="70"/>
      <c r="W24" s="23">
        <f>J24*60+L24</f>
        <v>238.74</v>
      </c>
      <c r="X24" s="24">
        <f>IF(W24&gt;0,(INT(POWER(305.5-W24,1.85)*0.08713)),0)</f>
        <v>206</v>
      </c>
    </row>
    <row r="25" spans="2:25" ht="13.5" thickBot="1">
      <c r="B25" s="30"/>
      <c r="F25" s="34"/>
      <c r="G25" s="85">
        <f>F19</f>
        <v>5309</v>
      </c>
      <c r="H25" s="120"/>
      <c r="I25" s="34"/>
      <c r="J25" s="31"/>
      <c r="K25" s="22"/>
      <c r="L25" s="21"/>
      <c r="M25" s="34"/>
      <c r="O25" s="34"/>
      <c r="Q25" s="34"/>
      <c r="S25" s="34"/>
      <c r="U25" s="34"/>
      <c r="V25" s="70"/>
      <c r="W25" s="87"/>
      <c r="X25" s="88"/>
      <c r="Y25" s="22"/>
    </row>
    <row r="26" spans="1:25" ht="13.5" thickBot="1">
      <c r="A26" s="3">
        <v>4</v>
      </c>
      <c r="B26" s="29">
        <f>$B$5</f>
        <v>0</v>
      </c>
      <c r="C26" s="5" t="s">
        <v>54</v>
      </c>
      <c r="D26" s="6"/>
      <c r="E26" s="7" t="s">
        <v>34</v>
      </c>
      <c r="F26" s="35">
        <f>SUM(F27:F31)-MIN(F27:F31)</f>
        <v>6394</v>
      </c>
      <c r="G26" s="61">
        <f>F26</f>
        <v>6394</v>
      </c>
      <c r="H26" s="103"/>
      <c r="I26" s="104"/>
      <c r="J26" s="105"/>
      <c r="K26" s="96"/>
      <c r="L26" s="106"/>
      <c r="M26" s="107"/>
      <c r="N26" s="97"/>
      <c r="O26" s="104"/>
      <c r="P26" s="97"/>
      <c r="Q26" s="98"/>
      <c r="R26" s="99"/>
      <c r="S26" s="108"/>
      <c r="T26" s="100"/>
      <c r="U26" s="109"/>
      <c r="V26" s="70"/>
      <c r="W26" s="87"/>
      <c r="X26" s="88"/>
      <c r="Y26" s="22"/>
    </row>
    <row r="27" spans="1:24" ht="12.75">
      <c r="A27" s="8"/>
      <c r="B27" s="9"/>
      <c r="C27" s="10" t="s">
        <v>95</v>
      </c>
      <c r="D27" s="11">
        <v>96</v>
      </c>
      <c r="F27" s="32">
        <f>I27+M27+O27+Q27+S27+U27</f>
        <v>1519</v>
      </c>
      <c r="G27" s="71">
        <f>F26</f>
        <v>6394</v>
      </c>
      <c r="H27" s="117">
        <v>8.46</v>
      </c>
      <c r="I27" s="135">
        <f>IF(AND(H27&gt;6.8,H27&lt;11.3),IF(B$5=1,ROUNDDOWN(58.015*(11.26-H27)^1.81,0),ROUNDDOWN(58.015*(11.5-H27)^1.81,)),0)</f>
        <v>434</v>
      </c>
      <c r="J27" s="45">
        <v>3</v>
      </c>
      <c r="K27" s="20" t="s">
        <v>11</v>
      </c>
      <c r="L27" s="48">
        <v>33.45</v>
      </c>
      <c r="M27" s="38">
        <f>X27</f>
        <v>374</v>
      </c>
      <c r="N27" s="72">
        <v>132</v>
      </c>
      <c r="O27" s="137">
        <f>IF(AND(N27&gt;75),ROUNDDOWN(0.8465*(N27-75)^1.42,0),0)</f>
        <v>263</v>
      </c>
      <c r="P27" s="72"/>
      <c r="Q27" s="138">
        <f>IF(AND(P27&gt;210),ROUNDDOWN(0.14354*(P27-220)^1.4,0),0)</f>
        <v>0</v>
      </c>
      <c r="R27" s="73"/>
      <c r="S27" s="137">
        <f>IF(AND(R27&gt;10),ROUNDDOWN(5.33*(R27-10)^1.1,0),0)</f>
        <v>0</v>
      </c>
      <c r="T27" s="73">
        <v>9.37</v>
      </c>
      <c r="U27" s="137">
        <f>IF(AND(T27&gt;1.5),ROUNDDOWN(51.39*(T27-1.5)^1.05,0),0)</f>
        <v>448</v>
      </c>
      <c r="V27" s="70"/>
      <c r="W27" s="23">
        <f>J27*60+L27</f>
        <v>213.45</v>
      </c>
      <c r="X27" s="24">
        <f>IF(W27&gt;0,(INT(POWER(305.5-W27,1.85)*0.08713)),0)</f>
        <v>374</v>
      </c>
    </row>
    <row r="28" spans="1:24" ht="12.75">
      <c r="A28" s="12"/>
      <c r="B28" s="9"/>
      <c r="C28" s="13" t="s">
        <v>96</v>
      </c>
      <c r="D28" s="11">
        <v>96</v>
      </c>
      <c r="F28" s="32">
        <f>I28+M28+O28+Q28+S28+U28</f>
        <v>1807</v>
      </c>
      <c r="G28" s="76">
        <f>F26</f>
        <v>6394</v>
      </c>
      <c r="H28" s="118">
        <v>8.06</v>
      </c>
      <c r="I28" s="136">
        <f>IF(AND(H28&gt;6.8,H28&lt;11.3),IF(B$5=1,ROUNDDOWN(58.015*(11.26-H28)^1.81,0),ROUNDDOWN(58.015*(11.5-H28)^1.81,)),0)</f>
        <v>542</v>
      </c>
      <c r="J28" s="44">
        <v>3</v>
      </c>
      <c r="K28" s="27" t="s">
        <v>11</v>
      </c>
      <c r="L28" s="47">
        <v>25.84</v>
      </c>
      <c r="M28" s="37">
        <f>X28</f>
        <v>433</v>
      </c>
      <c r="N28" s="51">
        <v>148</v>
      </c>
      <c r="O28" s="102">
        <f>IF(AND(N28&gt;75),ROUNDDOWN(0.8465*(N28-75)^1.42,0),0)</f>
        <v>374</v>
      </c>
      <c r="P28" s="51"/>
      <c r="Q28" s="79">
        <f>IF(AND(P28&gt;210),ROUNDDOWN(0.14354*(P28-220)^1.4,0),0)</f>
        <v>0</v>
      </c>
      <c r="R28" s="52"/>
      <c r="S28" s="102">
        <f>IF(AND(R28&gt;10),ROUNDDOWN(5.33*(R28-10)^1.1,0),0)</f>
        <v>0</v>
      </c>
      <c r="T28" s="52">
        <v>9.54</v>
      </c>
      <c r="U28" s="102">
        <f>IF(AND(T28&gt;1.5),ROUNDDOWN(51.39*(T28-1.5)^1.05,0),0)</f>
        <v>458</v>
      </c>
      <c r="V28" s="70"/>
      <c r="W28" s="23">
        <f>J28*60+L28</f>
        <v>205.84</v>
      </c>
      <c r="X28" s="24">
        <f>IF(W28&gt;0,(INT(POWER(305.5-W28,1.85)*0.08713)),0)</f>
        <v>433</v>
      </c>
    </row>
    <row r="29" spans="1:24" ht="12.75">
      <c r="A29" s="12"/>
      <c r="B29" s="9"/>
      <c r="C29" s="13" t="s">
        <v>97</v>
      </c>
      <c r="D29" s="11">
        <v>96</v>
      </c>
      <c r="F29" s="32">
        <f>I29+M29+O29+Q29+S29+U29</f>
        <v>1554</v>
      </c>
      <c r="G29" s="76">
        <f>F26</f>
        <v>6394</v>
      </c>
      <c r="H29" s="117">
        <v>8.63</v>
      </c>
      <c r="I29" s="136">
        <f>IF(AND(H29&gt;6.8,H29&lt;11.3),IF(B$5=1,ROUNDDOWN(58.015*(11.26-H29)^1.81,0),ROUNDDOWN(58.015*(11.5-H29)^1.81,)),0)</f>
        <v>391</v>
      </c>
      <c r="J29" s="45">
        <v>3</v>
      </c>
      <c r="K29" s="20" t="s">
        <v>11</v>
      </c>
      <c r="L29" s="48">
        <v>34.25</v>
      </c>
      <c r="M29" s="38">
        <f>X29</f>
        <v>368</v>
      </c>
      <c r="N29" s="72"/>
      <c r="O29" s="102">
        <f>IF(AND(N29&gt;75),ROUNDDOWN(0.8465*(N29-75)^1.42,0),0)</f>
        <v>0</v>
      </c>
      <c r="P29" s="72">
        <v>486</v>
      </c>
      <c r="Q29" s="79">
        <f>IF(AND(P29&gt;210),ROUNDDOWN(0.14354*(P29-220)^1.4,0),0)</f>
        <v>356</v>
      </c>
      <c r="R29" s="73">
        <v>65.18</v>
      </c>
      <c r="S29" s="102">
        <f>IF(AND(R29&gt;10),ROUNDDOWN(5.33*(R29-10)^1.1,0),0)</f>
        <v>439</v>
      </c>
      <c r="T29" s="73"/>
      <c r="U29" s="102">
        <f>IF(AND(T29&gt;1.5),ROUNDDOWN(51.39*(T29-1.5)^1.05,0),0)</f>
        <v>0</v>
      </c>
      <c r="V29" s="70"/>
      <c r="W29" s="23">
        <f>J29*60+L29</f>
        <v>214.25</v>
      </c>
      <c r="X29" s="24">
        <f>IF(W29&gt;0,(INT(POWER(305.5-W29,1.85)*0.08713)),0)</f>
        <v>368</v>
      </c>
    </row>
    <row r="30" spans="1:24" ht="12.75">
      <c r="A30" s="12"/>
      <c r="B30" s="9"/>
      <c r="C30" s="13" t="s">
        <v>98</v>
      </c>
      <c r="D30" s="11">
        <v>97</v>
      </c>
      <c r="F30" s="32">
        <f>I30+M30+O30+Q30+S30+U30</f>
        <v>1514</v>
      </c>
      <c r="G30" s="76">
        <f>F26</f>
        <v>6394</v>
      </c>
      <c r="H30" s="118">
        <v>8.43</v>
      </c>
      <c r="I30" s="136">
        <f>IF(AND(H30&gt;6.8,H30&lt;11.3),IF(B$5=1,ROUNDDOWN(58.015*(11.26-H30)^1.81,0),ROUNDDOWN(58.015*(11.5-H30)^1.81,)),0)</f>
        <v>441</v>
      </c>
      <c r="J30" s="44">
        <v>3</v>
      </c>
      <c r="K30" s="27" t="s">
        <v>11</v>
      </c>
      <c r="L30" s="47">
        <v>34.6</v>
      </c>
      <c r="M30" s="37">
        <f>X30</f>
        <v>366</v>
      </c>
      <c r="N30" s="51"/>
      <c r="O30" s="102">
        <f>IF(AND(N30&gt;75),ROUNDDOWN(0.8465*(N30-75)^1.42,0),0)</f>
        <v>0</v>
      </c>
      <c r="P30" s="51">
        <v>440</v>
      </c>
      <c r="Q30" s="79">
        <f>IF(AND(P30&gt;210),ROUNDDOWN(0.14354*(P30-220)^1.4,0),0)</f>
        <v>273</v>
      </c>
      <c r="R30" s="52"/>
      <c r="S30" s="102">
        <f>IF(AND(R30&gt;10),ROUNDDOWN(5.33*(R30-10)^1.1,0),0)</f>
        <v>0</v>
      </c>
      <c r="T30" s="52">
        <v>9.13</v>
      </c>
      <c r="U30" s="102">
        <f>IF(AND(T30&gt;1.5),ROUNDDOWN(51.39*(T30-1.5)^1.05,0),0)</f>
        <v>434</v>
      </c>
      <c r="V30" s="70"/>
      <c r="W30" s="23">
        <f>J30*60+L30</f>
        <v>214.6</v>
      </c>
      <c r="X30" s="24">
        <f>IF(W30&gt;0,(INT(POWER(305.5-W30,1.85)*0.08713)),0)</f>
        <v>366</v>
      </c>
    </row>
    <row r="31" spans="1:24" ht="13.5" thickBot="1">
      <c r="A31" s="14"/>
      <c r="B31" s="15"/>
      <c r="C31" s="16" t="s">
        <v>99</v>
      </c>
      <c r="D31" s="17">
        <v>97</v>
      </c>
      <c r="E31" s="18"/>
      <c r="F31" s="32">
        <f>I31+M31+O31+Q31+S31+U31</f>
        <v>1214</v>
      </c>
      <c r="G31" s="80">
        <f>F26</f>
        <v>6394</v>
      </c>
      <c r="H31" s="119">
        <v>8.47</v>
      </c>
      <c r="I31" s="139">
        <f>IF(AND(H31&gt;6.8,H31&lt;11.3),IF(B$5=1,ROUNDDOWN(58.015*(11.26-H31)^1.81,0),ROUNDDOWN(58.015*(11.5-H31)^1.81,)),0)</f>
        <v>431</v>
      </c>
      <c r="J31" s="46">
        <v>4</v>
      </c>
      <c r="K31" s="28" t="s">
        <v>11</v>
      </c>
      <c r="L31" s="49">
        <v>18.67</v>
      </c>
      <c r="M31" s="39">
        <f>X31</f>
        <v>107</v>
      </c>
      <c r="N31" s="82"/>
      <c r="O31" s="140">
        <f>IF(AND(N31&gt;75),ROUNDDOWN(0.8465*(N31-75)^1.42,0),0)</f>
        <v>0</v>
      </c>
      <c r="P31" s="82">
        <v>454</v>
      </c>
      <c r="Q31" s="141">
        <f>IF(AND(P31&gt;210),ROUNDDOWN(0.14354*(P31-220)^1.4,0),0)</f>
        <v>297</v>
      </c>
      <c r="R31" s="83">
        <v>58.33</v>
      </c>
      <c r="S31" s="140">
        <f>IF(AND(R31&gt;10),ROUNDDOWN(5.33*(R31-10)^1.1,0),0)</f>
        <v>379</v>
      </c>
      <c r="T31" s="83"/>
      <c r="U31" s="140">
        <f>IF(AND(T31&gt;1.5),ROUNDDOWN(51.39*(T31-1.5)^1.05,0),0)</f>
        <v>0</v>
      </c>
      <c r="V31" s="70"/>
      <c r="W31" s="23">
        <f>J31*60+L31</f>
        <v>258.67</v>
      </c>
      <c r="X31" s="24">
        <f>IF(W31&gt;0,(INT(POWER(305.5-W31,1.85)*0.08713)),0)</f>
        <v>107</v>
      </c>
    </row>
    <row r="32" spans="2:25" ht="13.5" hidden="1" thickBot="1">
      <c r="B32" s="30"/>
      <c r="F32" s="34"/>
      <c r="G32" s="85">
        <f>F26</f>
        <v>6394</v>
      </c>
      <c r="H32" s="120"/>
      <c r="I32" s="34"/>
      <c r="J32" s="31"/>
      <c r="K32" s="22"/>
      <c r="L32" s="21"/>
      <c r="M32" s="34"/>
      <c r="O32" s="34"/>
      <c r="Q32" s="34"/>
      <c r="S32" s="34"/>
      <c r="U32" s="34"/>
      <c r="V32" s="70"/>
      <c r="W32" s="87"/>
      <c r="X32" s="88"/>
      <c r="Y32" s="22"/>
    </row>
    <row r="33" spans="1:25" ht="13.5" hidden="1" thickBot="1">
      <c r="A33" s="3">
        <v>5</v>
      </c>
      <c r="B33" s="29">
        <f>$B$5</f>
        <v>0</v>
      </c>
      <c r="C33" s="5"/>
      <c r="D33" s="6"/>
      <c r="E33" s="7" t="s">
        <v>34</v>
      </c>
      <c r="F33" s="35">
        <f>SUM(F34:F38)-MIN(F34:F38)</f>
        <v>0</v>
      </c>
      <c r="G33" s="61">
        <f>F33</f>
        <v>0</v>
      </c>
      <c r="H33" s="103"/>
      <c r="I33" s="104"/>
      <c r="J33" s="105"/>
      <c r="K33" s="96"/>
      <c r="L33" s="106"/>
      <c r="M33" s="107"/>
      <c r="N33" s="97"/>
      <c r="O33" s="104"/>
      <c r="P33" s="97"/>
      <c r="Q33" s="98"/>
      <c r="R33" s="99"/>
      <c r="S33" s="108"/>
      <c r="T33" s="100"/>
      <c r="U33" s="109"/>
      <c r="V33" s="70"/>
      <c r="W33" s="87"/>
      <c r="X33" s="88"/>
      <c r="Y33" s="22"/>
    </row>
    <row r="34" spans="1:24" ht="12.75" hidden="1">
      <c r="A34" s="8"/>
      <c r="B34" s="9"/>
      <c r="C34" s="10"/>
      <c r="D34" s="11"/>
      <c r="F34" s="32">
        <f>I34+M34+O34+Q34+S34+U34</f>
        <v>0</v>
      </c>
      <c r="G34" s="71">
        <f>F33</f>
        <v>0</v>
      </c>
      <c r="H34" s="117"/>
      <c r="I34" s="135">
        <f>IF(AND(H34&gt;6.8,H34&lt;11.3),IF(B$5=1,ROUNDDOWN(58.015*(11.26-H34)^1.81,0),ROUNDDOWN(58.015*(11.5-H34)^1.81,)),0)</f>
        <v>0</v>
      </c>
      <c r="J34" s="45"/>
      <c r="K34" s="20" t="s">
        <v>11</v>
      </c>
      <c r="L34" s="48"/>
      <c r="M34" s="38">
        <f>X34</f>
        <v>0</v>
      </c>
      <c r="N34" s="72"/>
      <c r="O34" s="137">
        <f>IF(AND(N34&gt;75),ROUNDDOWN(0.8465*(N34-75)^1.42,0),0)</f>
        <v>0</v>
      </c>
      <c r="P34" s="72"/>
      <c r="Q34" s="138">
        <f>IF(AND(P34&gt;210),ROUNDDOWN(0.14354*(P34-220)^1.4,0),0)</f>
        <v>0</v>
      </c>
      <c r="R34" s="73"/>
      <c r="S34" s="137">
        <f>IF(AND(R34&gt;10),ROUNDDOWN(5.33*(R34-10)^1.1,0),0)</f>
        <v>0</v>
      </c>
      <c r="T34" s="73"/>
      <c r="U34" s="137">
        <f>IF(AND(T34&gt;1.5),ROUNDDOWN(51.39*(T34-1.5)^1.05,0),0)</f>
        <v>0</v>
      </c>
      <c r="V34" s="70"/>
      <c r="W34" s="23">
        <f>J34*60+L34</f>
        <v>0</v>
      </c>
      <c r="X34" s="92">
        <f>IF(W34&gt;0,(INT(POWER(254-W34,1.88)*0.11193)),0)</f>
        <v>0</v>
      </c>
    </row>
    <row r="35" spans="1:24" ht="12.75" hidden="1">
      <c r="A35" s="12"/>
      <c r="B35" s="9"/>
      <c r="C35" s="13"/>
      <c r="D35" s="11"/>
      <c r="F35" s="32">
        <f>I35+M35+O35+Q35+S35+U35</f>
        <v>0</v>
      </c>
      <c r="G35" s="76">
        <f>F33</f>
        <v>0</v>
      </c>
      <c r="H35" s="118"/>
      <c r="I35" s="136">
        <f>IF(AND(H35&gt;6.8,H35&lt;11.3),IF(B$5=1,ROUNDDOWN(58.015*(11.26-H35)^1.81,0),ROUNDDOWN(58.015*(11.5-H35)^1.81,)),0)</f>
        <v>0</v>
      </c>
      <c r="J35" s="44"/>
      <c r="K35" s="27" t="s">
        <v>11</v>
      </c>
      <c r="L35" s="47"/>
      <c r="M35" s="37">
        <f>X35</f>
        <v>0</v>
      </c>
      <c r="N35" s="51"/>
      <c r="O35" s="102">
        <f>IF(AND(N35&gt;75),ROUNDDOWN(0.8465*(N35-75)^1.42,0),0)</f>
        <v>0</v>
      </c>
      <c r="P35" s="51"/>
      <c r="Q35" s="79">
        <f>IF(AND(P35&gt;210),ROUNDDOWN(0.14354*(P35-220)^1.4,0),0)</f>
        <v>0</v>
      </c>
      <c r="R35" s="52"/>
      <c r="S35" s="102">
        <f>IF(AND(R35&gt;10),ROUNDDOWN(5.33*(R35-10)^1.1,0),0)</f>
        <v>0</v>
      </c>
      <c r="T35" s="52"/>
      <c r="U35" s="102">
        <f>IF(AND(T35&gt;1.5),ROUNDDOWN(51.39*(T35-1.5)^1.05,0),0)</f>
        <v>0</v>
      </c>
      <c r="V35" s="70"/>
      <c r="W35" s="23">
        <f>J35*60+L35</f>
        <v>0</v>
      </c>
      <c r="X35" s="24">
        <f>IF(W35&gt;0,(INT(POWER(254-W35,1.88)*0.11193)),0)</f>
        <v>0</v>
      </c>
    </row>
    <row r="36" spans="1:24" ht="12.75" hidden="1">
      <c r="A36" s="12"/>
      <c r="B36" s="9"/>
      <c r="C36" s="13"/>
      <c r="D36" s="11"/>
      <c r="F36" s="32">
        <f>I36+M36+O36+Q36+S36+U36</f>
        <v>0</v>
      </c>
      <c r="G36" s="76">
        <f>F33</f>
        <v>0</v>
      </c>
      <c r="H36" s="117"/>
      <c r="I36" s="136">
        <f>IF(AND(H36&gt;6.8,H36&lt;11.3),IF(B$5=1,ROUNDDOWN(58.015*(11.26-H36)^1.81,0),ROUNDDOWN(58.015*(11.5-H36)^1.81,)),0)</f>
        <v>0</v>
      </c>
      <c r="J36" s="45"/>
      <c r="K36" s="20" t="s">
        <v>11</v>
      </c>
      <c r="L36" s="48"/>
      <c r="M36" s="38">
        <f>X36</f>
        <v>0</v>
      </c>
      <c r="N36" s="72"/>
      <c r="O36" s="102">
        <f>IF(AND(N36&gt;75),ROUNDDOWN(0.8465*(N36-75)^1.42,0),0)</f>
        <v>0</v>
      </c>
      <c r="P36" s="72"/>
      <c r="Q36" s="79">
        <f>IF(AND(P36&gt;210),ROUNDDOWN(0.14354*(P36-220)^1.4,0),0)</f>
        <v>0</v>
      </c>
      <c r="R36" s="73"/>
      <c r="S36" s="102">
        <f>IF(AND(R36&gt;10),ROUNDDOWN(5.33*(R36-10)^1.1,0),0)</f>
        <v>0</v>
      </c>
      <c r="T36" s="73"/>
      <c r="U36" s="102">
        <f>IF(AND(T36&gt;1.5),ROUNDDOWN(51.39*(T36-1.5)^1.05,0),0)</f>
        <v>0</v>
      </c>
      <c r="V36" s="70"/>
      <c r="W36" s="23">
        <f>J36*60+L36</f>
        <v>0</v>
      </c>
      <c r="X36" s="24">
        <f>IF(W36&gt;0,(INT(POWER(254-W36,1.88)*0.11193)),0)</f>
        <v>0</v>
      </c>
    </row>
    <row r="37" spans="1:24" ht="12.75" hidden="1">
      <c r="A37" s="12"/>
      <c r="B37" s="9"/>
      <c r="C37" s="13"/>
      <c r="D37" s="11"/>
      <c r="F37" s="32">
        <f>I37+M37+O37+Q37+S37+U37</f>
        <v>0</v>
      </c>
      <c r="G37" s="76">
        <f>F33</f>
        <v>0</v>
      </c>
      <c r="H37" s="118"/>
      <c r="I37" s="136">
        <f>IF(AND(H37&gt;6.8,H37&lt;11.3),IF(B$5=1,ROUNDDOWN(58.015*(11.26-H37)^1.81,0),ROUNDDOWN(58.015*(11.5-H37)^1.81,)),0)</f>
        <v>0</v>
      </c>
      <c r="J37" s="44"/>
      <c r="K37" s="27" t="s">
        <v>11</v>
      </c>
      <c r="L37" s="47"/>
      <c r="M37" s="37">
        <f>X37</f>
        <v>0</v>
      </c>
      <c r="N37" s="51"/>
      <c r="O37" s="102">
        <f>IF(AND(N37&gt;75),ROUNDDOWN(0.8465*(N37-75)^1.42,0),0)</f>
        <v>0</v>
      </c>
      <c r="P37" s="51"/>
      <c r="Q37" s="79">
        <f>IF(AND(P37&gt;210),ROUNDDOWN(0.14354*(P37-220)^1.4,0),0)</f>
        <v>0</v>
      </c>
      <c r="R37" s="52"/>
      <c r="S37" s="102">
        <f>IF(AND(R37&gt;10),ROUNDDOWN(5.33*(R37-10)^1.1,0),0)</f>
        <v>0</v>
      </c>
      <c r="T37" s="52"/>
      <c r="U37" s="102">
        <f>IF(AND(T37&gt;1.5),ROUNDDOWN(51.39*(T37-1.5)^1.05,0),0)</f>
        <v>0</v>
      </c>
      <c r="V37" s="70"/>
      <c r="W37" s="23">
        <f>J37*60+L37</f>
        <v>0</v>
      </c>
      <c r="X37" s="24">
        <f>IF(W37&gt;0,(INT(POWER(254-W37,1.88)*0.11193)),0)</f>
        <v>0</v>
      </c>
    </row>
    <row r="38" spans="1:24" ht="13.5" hidden="1" thickBot="1">
      <c r="A38" s="14"/>
      <c r="B38" s="15"/>
      <c r="C38" s="16"/>
      <c r="D38" s="17"/>
      <c r="E38" s="18"/>
      <c r="F38" s="32">
        <f>I38+M38+O38+Q38+S38+U38</f>
        <v>0</v>
      </c>
      <c r="G38" s="80">
        <f>F33</f>
        <v>0</v>
      </c>
      <c r="H38" s="119"/>
      <c r="I38" s="136">
        <f>IF(AND(H38&gt;6.8,H38&lt;11.3),IF(B$5=1,ROUNDDOWN(58.015*(11.26-H38)^1.81,0),ROUNDDOWN(58.015*(11.5-H38)^1.81,)),0)</f>
        <v>0</v>
      </c>
      <c r="J38" s="46"/>
      <c r="K38" s="28" t="s">
        <v>11</v>
      </c>
      <c r="L38" s="49"/>
      <c r="M38" s="39">
        <f>X38</f>
        <v>0</v>
      </c>
      <c r="N38" s="82"/>
      <c r="O38" s="102">
        <f>IF(AND(N38&gt;75),ROUNDDOWN(0.8465*(N38-75)^1.42,0),0)</f>
        <v>0</v>
      </c>
      <c r="P38" s="82"/>
      <c r="Q38" s="79">
        <f>IF(AND(P38&gt;210),ROUNDDOWN(0.14354*(P38-220)^1.4,0),0)</f>
        <v>0</v>
      </c>
      <c r="R38" s="83"/>
      <c r="S38" s="102">
        <f>IF(AND(R38&gt;10),ROUNDDOWN(5.33*(R38-10)^1.1,0),0)</f>
        <v>0</v>
      </c>
      <c r="T38" s="83"/>
      <c r="U38" s="102">
        <f>IF(AND(T38&gt;1.5),ROUNDDOWN(51.39*(T38-1.5)^1.05,0),0)</f>
        <v>0</v>
      </c>
      <c r="V38" s="70"/>
      <c r="W38" s="23">
        <f>J38*60+L38</f>
        <v>0</v>
      </c>
      <c r="X38" s="84">
        <f>IF(W38&gt;0,(INT(POWER(254-W38,1.88)*0.11193)),0)</f>
        <v>0</v>
      </c>
    </row>
    <row r="39" ht="13.5" thickBot="1">
      <c r="H39" s="120"/>
    </row>
    <row r="40" spans="1:21" ht="13.5" thickBot="1">
      <c r="A40" s="3">
        <v>6</v>
      </c>
      <c r="B40" s="4">
        <v>0</v>
      </c>
      <c r="C40" s="5" t="s">
        <v>66</v>
      </c>
      <c r="D40" s="6"/>
      <c r="E40" s="7" t="s">
        <v>34</v>
      </c>
      <c r="F40" s="35">
        <f>SUM(F41:F45)-MIN(F41:F45)</f>
        <v>6820</v>
      </c>
      <c r="G40" s="61">
        <f>F40</f>
        <v>6820</v>
      </c>
      <c r="H40" s="103"/>
      <c r="I40" s="104"/>
      <c r="J40" s="105"/>
      <c r="K40" s="96"/>
      <c r="L40" s="106"/>
      <c r="M40" s="107"/>
      <c r="N40" s="97"/>
      <c r="O40" s="104"/>
      <c r="P40" s="97"/>
      <c r="Q40" s="98"/>
      <c r="R40" s="99"/>
      <c r="S40" s="108"/>
      <c r="T40" s="100"/>
      <c r="U40" s="109"/>
    </row>
    <row r="41" spans="1:24" ht="12.75">
      <c r="A41" s="8"/>
      <c r="B41" s="9"/>
      <c r="C41" s="10" t="s">
        <v>100</v>
      </c>
      <c r="D41" s="11">
        <v>96</v>
      </c>
      <c r="F41" s="32">
        <f>I41+M41+O41+Q41+S41+U41</f>
        <v>1420</v>
      </c>
      <c r="G41" s="71">
        <f>F40</f>
        <v>6820</v>
      </c>
      <c r="H41" s="117">
        <v>8.21</v>
      </c>
      <c r="I41" s="135">
        <f>IF(AND(H41&gt;6.8,H41&lt;11.3),IF(B$5=1,ROUNDDOWN(58.015*(11.26-H41)^1.81,0),ROUNDDOWN(58.015*(11.5-H41)^1.81,)),0)</f>
        <v>500</v>
      </c>
      <c r="J41" s="45">
        <v>3</v>
      </c>
      <c r="K41" s="20" t="s">
        <v>11</v>
      </c>
      <c r="L41" s="48">
        <v>28.92</v>
      </c>
      <c r="M41" s="38">
        <f>X41</f>
        <v>409</v>
      </c>
      <c r="N41" s="72">
        <v>124</v>
      </c>
      <c r="O41" s="137">
        <f>IF(AND(N41&gt;75),ROUNDDOWN(0.8465*(N41-75)^1.42,0),0)</f>
        <v>212</v>
      </c>
      <c r="P41" s="72"/>
      <c r="Q41" s="74">
        <f>IF(AND(P41&gt;210),ROUNDDOWN(0.14354*(P41-220)^1.4,0),0)</f>
        <v>0</v>
      </c>
      <c r="R41" s="73">
        <v>48.91</v>
      </c>
      <c r="S41" s="137">
        <f>IF(AND(R41&gt;10),ROUNDDOWN(5.33*(R41-10)^1.1,0),0)</f>
        <v>299</v>
      </c>
      <c r="T41" s="73"/>
      <c r="U41" s="137">
        <f>IF(AND(T41&gt;1.5),ROUNDDOWN(51.39*(T41-1.5)^1.05,0),0)</f>
        <v>0</v>
      </c>
      <c r="W41" s="23">
        <f>J41*60+L41</f>
        <v>208.92000000000002</v>
      </c>
      <c r="X41" s="24">
        <f>IF(W41&gt;0,(INT(POWER(305.5-W41,1.85)*0.08713)),0)</f>
        <v>409</v>
      </c>
    </row>
    <row r="42" spans="1:24" ht="12.75">
      <c r="A42" s="12"/>
      <c r="B42" s="9"/>
      <c r="C42" s="13" t="s">
        <v>101</v>
      </c>
      <c r="D42" s="11">
        <v>96</v>
      </c>
      <c r="F42" s="32">
        <f>I42+M42+O42+Q42+S42+U42</f>
        <v>1851</v>
      </c>
      <c r="G42" s="76">
        <f>F40</f>
        <v>6820</v>
      </c>
      <c r="H42" s="118">
        <v>7.85</v>
      </c>
      <c r="I42" s="136">
        <f>IF(AND(H42&gt;6.8,H42&lt;11.3),IF(B$5=1,ROUNDDOWN(58.015*(11.26-H42)^1.81,0),ROUNDDOWN(58.015*(11.5-H42)^1.81,)),0)</f>
        <v>604</v>
      </c>
      <c r="J42" s="44">
        <v>3</v>
      </c>
      <c r="K42" s="27" t="s">
        <v>11</v>
      </c>
      <c r="L42" s="47">
        <v>31.78</v>
      </c>
      <c r="M42" s="37">
        <f>X42</f>
        <v>387</v>
      </c>
      <c r="N42" s="51">
        <v>164</v>
      </c>
      <c r="O42" s="102">
        <f>IF(AND(N42&gt;75),ROUNDDOWN(0.8465*(N42-75)^1.42,0),0)</f>
        <v>496</v>
      </c>
      <c r="P42" s="51"/>
      <c r="Q42" s="79">
        <f>IF(AND(P42&gt;210),ROUNDDOWN(0.14354*(P42-220)^1.4,0),0)</f>
        <v>0</v>
      </c>
      <c r="R42" s="52">
        <v>56.53</v>
      </c>
      <c r="S42" s="102">
        <f>IF(AND(R42&gt;10),ROUNDDOWN(5.33*(R42-10)^1.1,0),0)</f>
        <v>364</v>
      </c>
      <c r="T42" s="52"/>
      <c r="U42" s="102">
        <f>IF(AND(T42&gt;1.5),ROUNDDOWN(51.39*(T42-1.5)^1.05,0),0)</f>
        <v>0</v>
      </c>
      <c r="W42" s="23">
        <f>J42*60+L42</f>
        <v>211.78</v>
      </c>
      <c r="X42" s="24">
        <f>IF(W42&gt;0,(INT(POWER(305.5-W42,1.85)*0.08713)),0)</f>
        <v>387</v>
      </c>
    </row>
    <row r="43" spans="1:24" ht="12.75">
      <c r="A43" s="12"/>
      <c r="B43" s="9"/>
      <c r="C43" s="13" t="s">
        <v>102</v>
      </c>
      <c r="D43" s="11">
        <v>96</v>
      </c>
      <c r="F43" s="32">
        <f>I43+M43+O43+Q43+S43+U43</f>
        <v>1691</v>
      </c>
      <c r="G43" s="76">
        <f>F40</f>
        <v>6820</v>
      </c>
      <c r="H43" s="117">
        <v>8.21</v>
      </c>
      <c r="I43" s="136">
        <f>IF(AND(H43&gt;6.8,H43&lt;11.3),IF(B$5=1,ROUNDDOWN(58.015*(11.26-H43)^1.81,0),ROUNDDOWN(58.015*(11.5-H43)^1.81,)),0)</f>
        <v>500</v>
      </c>
      <c r="J43" s="45">
        <v>3</v>
      </c>
      <c r="K43" s="20" t="s">
        <v>11</v>
      </c>
      <c r="L43" s="48">
        <v>19.31</v>
      </c>
      <c r="M43" s="38">
        <f>X43</f>
        <v>488</v>
      </c>
      <c r="N43" s="72"/>
      <c r="O43" s="102">
        <f>IF(AND(N43&gt;75),ROUNDDOWN(0.8465*(N43-75)^1.42,0),0)</f>
        <v>0</v>
      </c>
      <c r="P43" s="72">
        <v>466</v>
      </c>
      <c r="Q43" s="79">
        <f>IF(AND(P43&gt;210),ROUNDDOWN(0.14354*(P43-220)^1.4,0),0)</f>
        <v>319</v>
      </c>
      <c r="R43" s="73"/>
      <c r="S43" s="102">
        <f>IF(AND(R43&gt;10),ROUNDDOWN(5.33*(R43-10)^1.1,0),0)</f>
        <v>0</v>
      </c>
      <c r="T43" s="73">
        <v>8.3</v>
      </c>
      <c r="U43" s="102">
        <f>IF(AND(T43&gt;1.5),ROUNDDOWN(51.39*(T43-1.5)^1.05,0),0)</f>
        <v>384</v>
      </c>
      <c r="W43" s="23">
        <f>J43*60+L43</f>
        <v>199.31</v>
      </c>
      <c r="X43" s="24">
        <f>IF(W43&gt;0,(INT(POWER(305.5-W43,1.85)*0.08713)),0)</f>
        <v>488</v>
      </c>
    </row>
    <row r="44" spans="1:24" ht="12.75">
      <c r="A44" s="12"/>
      <c r="B44" s="9"/>
      <c r="C44" s="13" t="s">
        <v>103</v>
      </c>
      <c r="D44" s="11">
        <v>96</v>
      </c>
      <c r="F44" s="32">
        <f>I44+M44+O44+Q44+S44+U44</f>
        <v>1858</v>
      </c>
      <c r="G44" s="76">
        <f>F40</f>
        <v>6820</v>
      </c>
      <c r="H44" s="118">
        <v>8.27</v>
      </c>
      <c r="I44" s="136">
        <f>IF(AND(H44&gt;6.8,H44&lt;11.3),IF(B$5=1,ROUNDDOWN(58.015*(11.26-H44)^1.81,0),ROUNDDOWN(58.015*(11.5-H44)^1.81,)),0)</f>
        <v>484</v>
      </c>
      <c r="J44" s="44">
        <v>3</v>
      </c>
      <c r="K44" s="27" t="s">
        <v>11</v>
      </c>
      <c r="L44" s="47">
        <v>11.72</v>
      </c>
      <c r="M44" s="37">
        <f>X44</f>
        <v>554</v>
      </c>
      <c r="N44" s="51"/>
      <c r="O44" s="102">
        <f>IF(AND(N44&gt;75),ROUNDDOWN(0.8465*(N44-75)^1.42,0),0)</f>
        <v>0</v>
      </c>
      <c r="P44" s="51">
        <v>502</v>
      </c>
      <c r="Q44" s="79">
        <f>IF(AND(P44&gt;210),ROUNDDOWN(0.14354*(P44-220)^1.4,0),0)</f>
        <v>386</v>
      </c>
      <c r="R44" s="52"/>
      <c r="S44" s="102">
        <f>IF(AND(R44&gt;10),ROUNDDOWN(5.33*(R44-10)^1.1,0),0)</f>
        <v>0</v>
      </c>
      <c r="T44" s="52">
        <v>9.13</v>
      </c>
      <c r="U44" s="102">
        <f>IF(AND(T44&gt;1.5),ROUNDDOWN(51.39*(T44-1.5)^1.05,0),0)</f>
        <v>434</v>
      </c>
      <c r="W44" s="23">
        <f>J44*60+L44</f>
        <v>191.72</v>
      </c>
      <c r="X44" s="24">
        <f>IF(W44&gt;0,(INT(POWER(305.5-W44,1.85)*0.08713)),0)</f>
        <v>554</v>
      </c>
    </row>
    <row r="45" spans="1:24" ht="13.5" thickBot="1">
      <c r="A45" s="14"/>
      <c r="B45" s="15"/>
      <c r="C45" s="16"/>
      <c r="D45" s="17"/>
      <c r="E45" s="18"/>
      <c r="F45" s="32">
        <f>I45+M45+O45+Q45+S45+U45</f>
        <v>0</v>
      </c>
      <c r="G45" s="80">
        <f>F40</f>
        <v>6820</v>
      </c>
      <c r="H45" s="119"/>
      <c r="I45" s="139">
        <f>IF(AND(H45&gt;6.8,H45&lt;11.3),IF(B$5=1,ROUNDDOWN(58.015*(11.26-H45)^1.81,0),ROUNDDOWN(58.015*(11.5-H45)^1.81,)),0)</f>
        <v>0</v>
      </c>
      <c r="J45" s="46"/>
      <c r="K45" s="28" t="s">
        <v>11</v>
      </c>
      <c r="L45" s="49"/>
      <c r="M45" s="39">
        <f>X45</f>
        <v>0</v>
      </c>
      <c r="N45" s="82"/>
      <c r="O45" s="140">
        <f>IF(AND(N45&gt;75),ROUNDDOWN(0.8465*(N45-75)^1.42,0),0)</f>
        <v>0</v>
      </c>
      <c r="P45" s="82"/>
      <c r="Q45" s="141">
        <f>IF(AND(P45&gt;210),ROUNDDOWN(0.14354*(P45-220)^1.4,0),0)</f>
        <v>0</v>
      </c>
      <c r="R45" s="83"/>
      <c r="S45" s="140">
        <f>IF(AND(R45&gt;10),ROUNDDOWN(5.33*(R45-10)^1.1,0),0)</f>
        <v>0</v>
      </c>
      <c r="T45" s="83"/>
      <c r="U45" s="140">
        <f>IF(AND(T45&gt;1.5),ROUNDDOWN(51.39*(T45-1.5)^1.05,0),0)</f>
        <v>0</v>
      </c>
      <c r="W45" s="23">
        <f>J45*60+L45</f>
        <v>0</v>
      </c>
      <c r="X45" s="24">
        <f>IF(W45&gt;0,(INT(POWER(305.5-W45,1.85)*0.08713)),0)</f>
        <v>0</v>
      </c>
    </row>
    <row r="46" spans="6:21" ht="13.5" thickBot="1">
      <c r="F46" s="33"/>
      <c r="G46" s="85">
        <f>F40</f>
        <v>6820</v>
      </c>
      <c r="H46" s="120"/>
      <c r="I46" s="34"/>
      <c r="J46" s="31"/>
      <c r="K46" s="22"/>
      <c r="L46" s="21"/>
      <c r="M46" s="34"/>
      <c r="O46" s="34"/>
      <c r="Q46" s="34"/>
      <c r="S46" s="34"/>
      <c r="U46" s="34"/>
    </row>
    <row r="47" spans="1:21" ht="13.5" thickBot="1">
      <c r="A47" s="3">
        <v>7</v>
      </c>
      <c r="B47" s="29">
        <f>$B$5</f>
        <v>0</v>
      </c>
      <c r="C47" s="5" t="s">
        <v>104</v>
      </c>
      <c r="D47" s="6"/>
      <c r="E47" s="7" t="s">
        <v>34</v>
      </c>
      <c r="F47" s="35">
        <f>SUM(F48:F52)-MIN(F48:F52)</f>
        <v>5678</v>
      </c>
      <c r="G47" s="61">
        <f>F47</f>
        <v>5678</v>
      </c>
      <c r="H47" s="103"/>
      <c r="I47" s="104"/>
      <c r="J47" s="105"/>
      <c r="K47" s="96"/>
      <c r="L47" s="106"/>
      <c r="M47" s="107"/>
      <c r="N47" s="97"/>
      <c r="O47" s="104"/>
      <c r="P47" s="97"/>
      <c r="Q47" s="98"/>
      <c r="R47" s="99"/>
      <c r="S47" s="108"/>
      <c r="T47" s="100"/>
      <c r="U47" s="109"/>
    </row>
    <row r="48" spans="1:24" ht="12.75">
      <c r="A48" s="8"/>
      <c r="B48" s="9"/>
      <c r="C48" s="10" t="s">
        <v>105</v>
      </c>
      <c r="D48" s="11">
        <v>97</v>
      </c>
      <c r="F48" s="32">
        <f>I48+M48+O48+Q48+S48+U48</f>
        <v>1535</v>
      </c>
      <c r="G48" s="71">
        <f>F47</f>
        <v>5678</v>
      </c>
      <c r="H48" s="117">
        <v>8.65</v>
      </c>
      <c r="I48" s="135">
        <f>IF(AND(H48&gt;6.8,H48&lt;11.3),IF(B$5=1,ROUNDDOWN(58.015*(11.26-H48)^1.81,0),ROUNDDOWN(58.015*(11.5-H48)^1.81,)),0)</f>
        <v>386</v>
      </c>
      <c r="J48" s="45">
        <v>4</v>
      </c>
      <c r="K48" s="20" t="s">
        <v>11</v>
      </c>
      <c r="L48" s="48">
        <v>12.54</v>
      </c>
      <c r="M48" s="38">
        <f>X48</f>
        <v>134</v>
      </c>
      <c r="N48" s="72">
        <v>156</v>
      </c>
      <c r="O48" s="137">
        <f>IF(AND(N48&gt;75),ROUNDDOWN(0.8465*(N48-75)^1.42,0),0)</f>
        <v>434</v>
      </c>
      <c r="P48" s="72"/>
      <c r="Q48" s="138">
        <f>IF(AND(P48&gt;210),ROUNDDOWN(0.14354*(P48-220)^1.4,0),0)</f>
        <v>0</v>
      </c>
      <c r="R48" s="73"/>
      <c r="S48" s="137">
        <f>IF(AND(R48&gt;10),ROUNDDOWN(5.33*(R48-10)^1.1,0),0)</f>
        <v>0</v>
      </c>
      <c r="T48" s="73">
        <v>11.58</v>
      </c>
      <c r="U48" s="137">
        <f>IF(AND(T48&gt;1.5),ROUNDDOWN(51.39*(T48-1.5)^1.05,0),0)</f>
        <v>581</v>
      </c>
      <c r="W48" s="23">
        <f>J48*60+L48</f>
        <v>252.54</v>
      </c>
      <c r="X48" s="24">
        <f>IF(W48&gt;0,(INT(POWER(305.5-W48,1.85)*0.08713)),0)</f>
        <v>134</v>
      </c>
    </row>
    <row r="49" spans="1:24" ht="12.75">
      <c r="A49" s="12"/>
      <c r="B49" s="9"/>
      <c r="C49" s="13" t="s">
        <v>106</v>
      </c>
      <c r="D49" s="11">
        <v>97</v>
      </c>
      <c r="F49" s="32">
        <f>I49+M49+O49+Q49+S49+U49</f>
        <v>1390</v>
      </c>
      <c r="G49" s="76">
        <f>F47</f>
        <v>5678</v>
      </c>
      <c r="H49" s="118">
        <v>8.66</v>
      </c>
      <c r="I49" s="136">
        <f>IF(AND(H49&gt;6.8,H49&lt;11.3),IF(B$5=1,ROUNDDOWN(58.015*(11.26-H49)^1.81,0),ROUNDDOWN(58.015*(11.5-H49)^1.81,)),0)</f>
        <v>383</v>
      </c>
      <c r="J49" s="44">
        <v>3</v>
      </c>
      <c r="K49" s="27" t="s">
        <v>11</v>
      </c>
      <c r="L49" s="47">
        <v>39.94</v>
      </c>
      <c r="M49" s="37">
        <f>X49</f>
        <v>327</v>
      </c>
      <c r="N49" s="51">
        <v>132</v>
      </c>
      <c r="O49" s="102">
        <f>IF(AND(N49&gt;75),ROUNDDOWN(0.8465*(N49-75)^1.42,0),0)</f>
        <v>263</v>
      </c>
      <c r="P49" s="51"/>
      <c r="Q49" s="79">
        <f>IF(AND(P49&gt;210),ROUNDDOWN(0.14354*(P49-220)^1.4,0),0)</f>
        <v>0</v>
      </c>
      <c r="R49" s="52"/>
      <c r="S49" s="102">
        <f>IF(AND(R49&gt;10),ROUNDDOWN(5.33*(R49-10)^1.1,0),0)</f>
        <v>0</v>
      </c>
      <c r="T49" s="52">
        <v>8.85</v>
      </c>
      <c r="U49" s="102">
        <f>IF(AND(T49&gt;1.5),ROUNDDOWN(51.39*(T49-1.5)^1.05,0),0)</f>
        <v>417</v>
      </c>
      <c r="W49" s="23">
        <f>J49*60+L49</f>
        <v>219.94</v>
      </c>
      <c r="X49" s="24">
        <f>IF(W49&gt;0,(INT(POWER(305.5-W49,1.85)*0.08713)),0)</f>
        <v>327</v>
      </c>
    </row>
    <row r="50" spans="1:24" ht="12.75">
      <c r="A50" s="12"/>
      <c r="B50" s="9"/>
      <c r="C50" s="13" t="s">
        <v>133</v>
      </c>
      <c r="D50" s="11">
        <v>96</v>
      </c>
      <c r="F50" s="32">
        <f>I50+M50+O50+Q50+S50+U50</f>
        <v>1334</v>
      </c>
      <c r="G50" s="76">
        <f>F47</f>
        <v>5678</v>
      </c>
      <c r="H50" s="117">
        <v>8.55</v>
      </c>
      <c r="I50" s="136">
        <f>IF(AND(H50&gt;6.8,H50&lt;11.3),IF(B$5=1,ROUNDDOWN(58.015*(11.26-H50)^1.81,0),ROUNDDOWN(58.015*(11.5-H50)^1.81,)),0)</f>
        <v>411</v>
      </c>
      <c r="J50" s="45">
        <v>3</v>
      </c>
      <c r="K50" s="20" t="s">
        <v>11</v>
      </c>
      <c r="L50" s="48">
        <v>45.06</v>
      </c>
      <c r="M50" s="38">
        <f>X50</f>
        <v>291</v>
      </c>
      <c r="N50" s="72"/>
      <c r="O50" s="102">
        <f>IF(AND(N50&gt;75),ROUNDDOWN(0.8465*(N50-75)^1.42,0),0)</f>
        <v>0</v>
      </c>
      <c r="P50" s="72">
        <v>408</v>
      </c>
      <c r="Q50" s="79">
        <f>IF(AND(P50&gt;210),ROUNDDOWN(0.14354*(P50-220)^1.4,0),0)</f>
        <v>219</v>
      </c>
      <c r="R50" s="73"/>
      <c r="S50" s="102">
        <f>IF(AND(R50&gt;10),ROUNDDOWN(5.33*(R50-10)^1.1,0),0)</f>
        <v>0</v>
      </c>
      <c r="T50" s="73">
        <v>8.78</v>
      </c>
      <c r="U50" s="102">
        <f>IF(AND(T50&gt;1.5),ROUNDDOWN(51.39*(T50-1.5)^1.05,0),0)</f>
        <v>413</v>
      </c>
      <c r="W50" s="23">
        <f>J50*60+L50</f>
        <v>225.06</v>
      </c>
      <c r="X50" s="24">
        <f>IF(W50&gt;0,(INT(POWER(305.5-W50,1.85)*0.08713)),0)</f>
        <v>291</v>
      </c>
    </row>
    <row r="51" spans="1:24" ht="12.75">
      <c r="A51" s="12"/>
      <c r="B51" s="9"/>
      <c r="C51" s="13" t="s">
        <v>107</v>
      </c>
      <c r="D51" s="11">
        <v>97</v>
      </c>
      <c r="F51" s="32">
        <f>I51+M51+O51+Q51+S51+U51</f>
        <v>1028</v>
      </c>
      <c r="G51" s="76">
        <f>F47</f>
        <v>5678</v>
      </c>
      <c r="H51" s="118">
        <v>8.38</v>
      </c>
      <c r="I51" s="136">
        <f>IF(AND(H51&gt;6.8,H51&lt;11.3),IF(B$5=1,ROUNDDOWN(58.015*(11.26-H51)^1.81,0),ROUNDDOWN(58.015*(11.5-H51)^1.81,)),0)</f>
        <v>454</v>
      </c>
      <c r="J51" s="44">
        <v>4</v>
      </c>
      <c r="K51" s="27" t="s">
        <v>11</v>
      </c>
      <c r="L51" s="47">
        <v>25.56</v>
      </c>
      <c r="M51" s="37">
        <f>X51</f>
        <v>79</v>
      </c>
      <c r="N51" s="51"/>
      <c r="O51" s="102">
        <f>IF(AND(N51&gt;75),ROUNDDOWN(0.8465*(N51-75)^1.42,0),0)</f>
        <v>0</v>
      </c>
      <c r="P51" s="51">
        <v>462</v>
      </c>
      <c r="Q51" s="79">
        <f>IF(AND(P51&gt;210),ROUNDDOWN(0.14354*(P51-220)^1.4,0),0)</f>
        <v>312</v>
      </c>
      <c r="R51" s="52">
        <v>34.95</v>
      </c>
      <c r="S51" s="102">
        <f>IF(AND(R51&gt;10),ROUNDDOWN(5.33*(R51-10)^1.1,0),0)</f>
        <v>183</v>
      </c>
      <c r="T51" s="52"/>
      <c r="U51" s="102">
        <f>IF(AND(T51&gt;1.5),ROUNDDOWN(51.39*(T51-1.5)^1.05,0),0)</f>
        <v>0</v>
      </c>
      <c r="W51" s="23">
        <f>J51*60+L51</f>
        <v>265.56</v>
      </c>
      <c r="X51" s="24">
        <f>IF(W51&gt;0,(INT(POWER(305.5-W51,1.85)*0.08713)),0)</f>
        <v>79</v>
      </c>
    </row>
    <row r="52" spans="1:24" ht="13.5" thickBot="1">
      <c r="A52" s="14"/>
      <c r="B52" s="15"/>
      <c r="C52" s="26" t="s">
        <v>108</v>
      </c>
      <c r="D52" s="17">
        <v>97</v>
      </c>
      <c r="E52" s="18"/>
      <c r="F52" s="32">
        <f>I52+M52+O52+Q52+S52+U52</f>
        <v>1419</v>
      </c>
      <c r="G52" s="80">
        <f>F47</f>
        <v>5678</v>
      </c>
      <c r="H52" s="119">
        <v>8.47</v>
      </c>
      <c r="I52" s="139">
        <f>IF(AND(H52&gt;6.8,H52&lt;11.3),IF(B$5=1,ROUNDDOWN(58.015*(11.26-H52)^1.81,0),ROUNDDOWN(58.015*(11.5-H52)^1.81,)),0)</f>
        <v>431</v>
      </c>
      <c r="J52" s="46">
        <v>3</v>
      </c>
      <c r="K52" s="28" t="s">
        <v>11</v>
      </c>
      <c r="L52" s="49">
        <v>29.04</v>
      </c>
      <c r="M52" s="39">
        <f>X52</f>
        <v>408</v>
      </c>
      <c r="N52" s="82"/>
      <c r="O52" s="140">
        <f>IF(AND(N52&gt;75),ROUNDDOWN(0.8465*(N52-75)^1.42,0),0)</f>
        <v>0</v>
      </c>
      <c r="P52" s="82">
        <v>493</v>
      </c>
      <c r="Q52" s="141">
        <f>IF(AND(P52&gt;210),ROUNDDOWN(0.14354*(P52-220)^1.4,0),0)</f>
        <v>369</v>
      </c>
      <c r="R52" s="83">
        <v>38.42</v>
      </c>
      <c r="S52" s="140">
        <f>IF(AND(R52&gt;10),ROUNDDOWN(5.33*(R52-10)^1.1,0),0)</f>
        <v>211</v>
      </c>
      <c r="T52" s="83"/>
      <c r="U52" s="140">
        <f>IF(AND(T52&gt;1.5),ROUNDDOWN(51.39*(T52-1.5)^1.05,0),0)</f>
        <v>0</v>
      </c>
      <c r="W52" s="23">
        <f>J52*60+L52</f>
        <v>209.04</v>
      </c>
      <c r="X52" s="24">
        <f>IF(W52&gt;0,(INT(POWER(305.5-W52,1.85)*0.08713)),0)</f>
        <v>408</v>
      </c>
    </row>
    <row r="53" spans="6:21" ht="13.5" thickBot="1">
      <c r="F53" s="34"/>
      <c r="G53" s="85">
        <f>F47</f>
        <v>5678</v>
      </c>
      <c r="H53" s="120"/>
      <c r="I53" s="34"/>
      <c r="J53" s="31"/>
      <c r="K53" s="22"/>
      <c r="L53" s="21"/>
      <c r="M53" s="34"/>
      <c r="O53" s="34"/>
      <c r="Q53" s="34"/>
      <c r="S53" s="34"/>
      <c r="U53" s="34"/>
    </row>
    <row r="54" spans="1:21" ht="13.5" thickBot="1">
      <c r="A54" s="3">
        <v>8</v>
      </c>
      <c r="B54" s="29">
        <f>$B$5</f>
        <v>0</v>
      </c>
      <c r="C54" s="5" t="s">
        <v>109</v>
      </c>
      <c r="D54" s="6"/>
      <c r="E54" s="7" t="s">
        <v>34</v>
      </c>
      <c r="F54" s="35">
        <f>SUM(F55:F59)-MIN(F55:F59)</f>
        <v>7202</v>
      </c>
      <c r="G54" s="61">
        <f>F54</f>
        <v>7202</v>
      </c>
      <c r="H54" s="103"/>
      <c r="I54" s="104"/>
      <c r="J54" s="105"/>
      <c r="K54" s="96"/>
      <c r="L54" s="106"/>
      <c r="M54" s="107"/>
      <c r="N54" s="97"/>
      <c r="O54" s="104"/>
      <c r="P54" s="97"/>
      <c r="Q54" s="98"/>
      <c r="R54" s="99"/>
      <c r="S54" s="108"/>
      <c r="T54" s="100"/>
      <c r="U54" s="109"/>
    </row>
    <row r="55" spans="1:24" ht="12.75">
      <c r="A55" s="8"/>
      <c r="B55" s="9"/>
      <c r="C55" s="10" t="s">
        <v>110</v>
      </c>
      <c r="D55" s="11">
        <v>96</v>
      </c>
      <c r="F55" s="32">
        <f>I55+M55+O55+Q55+S55+U55</f>
        <v>1857</v>
      </c>
      <c r="G55" s="71">
        <f>F54</f>
        <v>7202</v>
      </c>
      <c r="H55" s="117">
        <v>8.4</v>
      </c>
      <c r="I55" s="135">
        <f>IF(AND(H55&gt;6.8,H55&lt;11.3),IF(B$5=1,ROUNDDOWN(58.015*(11.26-H55)^1.81,0),ROUNDDOWN(58.015*(11.5-H55)^1.81,)),0)</f>
        <v>449</v>
      </c>
      <c r="J55" s="45">
        <v>3</v>
      </c>
      <c r="K55" s="20" t="s">
        <v>11</v>
      </c>
      <c r="L55" s="48">
        <v>3.87</v>
      </c>
      <c r="M55" s="38">
        <f>X55</f>
        <v>627</v>
      </c>
      <c r="N55" s="72">
        <v>152</v>
      </c>
      <c r="O55" s="137">
        <f>IF(AND(N55&gt;75),ROUNDDOWN(0.8465*(N55-75)^1.42,0),0)</f>
        <v>404</v>
      </c>
      <c r="P55" s="72"/>
      <c r="Q55" s="138">
        <f>IF(AND(P55&gt;210),ROUNDDOWN(0.14354*(P55-220)^1.4,0),0)</f>
        <v>0</v>
      </c>
      <c r="R55" s="73"/>
      <c r="S55" s="137">
        <f>IF(AND(R55&gt;10),ROUNDDOWN(5.33*(R55-10)^1.1,0),0)</f>
        <v>0</v>
      </c>
      <c r="T55" s="73">
        <v>8.18</v>
      </c>
      <c r="U55" s="137">
        <f>IF(AND(T55&gt;1.5),ROUNDDOWN(51.39*(T55-1.5)^1.05,0),0)</f>
        <v>377</v>
      </c>
      <c r="W55" s="23">
        <f>J55*60+L55</f>
        <v>183.87</v>
      </c>
      <c r="X55" s="24">
        <f>IF(W55&gt;0,(INT(POWER(305.5-W55,1.85)*0.08713)),0)</f>
        <v>627</v>
      </c>
    </row>
    <row r="56" spans="1:24" ht="12.75">
      <c r="A56" s="12"/>
      <c r="B56" s="9"/>
      <c r="C56" s="13" t="s">
        <v>111</v>
      </c>
      <c r="D56" s="11">
        <v>96</v>
      </c>
      <c r="F56" s="32">
        <f>I56+M56+O56+Q56+S56+U56</f>
        <v>1363</v>
      </c>
      <c r="G56" s="76">
        <f>F54</f>
        <v>7202</v>
      </c>
      <c r="H56" s="118">
        <v>8.26</v>
      </c>
      <c r="I56" s="136">
        <f>IF(AND(H56&gt;6.8,H56&lt;11.3),IF(B$5=1,ROUNDDOWN(58.015*(11.26-H56)^1.81,0),ROUNDDOWN(58.015*(11.5-H56)^1.81,)),0)</f>
        <v>487</v>
      </c>
      <c r="J56" s="44">
        <v>3</v>
      </c>
      <c r="K56" s="27" t="s">
        <v>11</v>
      </c>
      <c r="L56" s="47">
        <v>51.65</v>
      </c>
      <c r="M56" s="37">
        <f>X56</f>
        <v>249</v>
      </c>
      <c r="N56" s="51">
        <v>144</v>
      </c>
      <c r="O56" s="102">
        <f>IF(AND(N56&gt;75),ROUNDDOWN(0.8465*(N56-75)^1.42,0),0)</f>
        <v>345</v>
      </c>
      <c r="P56" s="51"/>
      <c r="Q56" s="79">
        <f>IF(AND(P56&gt;210),ROUNDDOWN(0.14354*(P56-220)^1.4,0),0)</f>
        <v>0</v>
      </c>
      <c r="R56" s="52">
        <v>46.92</v>
      </c>
      <c r="S56" s="102">
        <f>IF(AND(R56&gt;10),ROUNDDOWN(5.33*(R56-10)^1.1,0),0)</f>
        <v>282</v>
      </c>
      <c r="T56" s="52"/>
      <c r="U56" s="102">
        <f>IF(AND(T56&gt;1.5),ROUNDDOWN(51.39*(T56-1.5)^1.05,0),0)</f>
        <v>0</v>
      </c>
      <c r="W56" s="23">
        <f>J56*60+L56</f>
        <v>231.65</v>
      </c>
      <c r="X56" s="24">
        <f>IF(W56&gt;0,(INT(POWER(305.5-W56,1.85)*0.08713)),0)</f>
        <v>249</v>
      </c>
    </row>
    <row r="57" spans="1:24" ht="12.75">
      <c r="A57" s="12"/>
      <c r="B57" s="9"/>
      <c r="C57" s="13" t="s">
        <v>112</v>
      </c>
      <c r="D57" s="11">
        <v>97</v>
      </c>
      <c r="F57" s="32">
        <f>I57+M57+O57+Q57+S57+U57</f>
        <v>1737</v>
      </c>
      <c r="G57" s="76">
        <f>F54</f>
        <v>7202</v>
      </c>
      <c r="H57" s="117">
        <v>8.13</v>
      </c>
      <c r="I57" s="136">
        <f>IF(AND(H57&gt;6.8,H57&lt;11.3),IF(B$5=1,ROUNDDOWN(58.015*(11.26-H57)^1.81,0),ROUNDDOWN(58.015*(11.5-H57)^1.81,)),0)</f>
        <v>523</v>
      </c>
      <c r="J57" s="45">
        <v>3</v>
      </c>
      <c r="K57" s="20" t="s">
        <v>11</v>
      </c>
      <c r="L57" s="48">
        <v>9.64</v>
      </c>
      <c r="M57" s="38">
        <f>X57</f>
        <v>573</v>
      </c>
      <c r="N57" s="72"/>
      <c r="O57" s="102">
        <f>IF(AND(N57&gt;75),ROUNDDOWN(0.8465*(N57-75)^1.42,0),0)</f>
        <v>0</v>
      </c>
      <c r="P57" s="72">
        <v>461</v>
      </c>
      <c r="Q57" s="79">
        <f>IF(AND(P57&gt;210),ROUNDDOWN(0.14354*(P57-220)^1.4,0),0)</f>
        <v>310</v>
      </c>
      <c r="R57" s="73">
        <v>52.67</v>
      </c>
      <c r="S57" s="102">
        <f>IF(AND(R57&gt;10),ROUNDDOWN(5.33*(R57-10)^1.1,0),0)</f>
        <v>331</v>
      </c>
      <c r="T57" s="73"/>
      <c r="U57" s="102">
        <f>IF(AND(T57&gt;1.5),ROUNDDOWN(51.39*(T57-1.5)^1.05,0),0)</f>
        <v>0</v>
      </c>
      <c r="W57" s="23">
        <f>J57*60+L57</f>
        <v>189.64</v>
      </c>
      <c r="X57" s="24">
        <f>IF(W57&gt;0,(INT(POWER(305.5-W57,1.85)*0.08713)),0)</f>
        <v>573</v>
      </c>
    </row>
    <row r="58" spans="1:24" ht="12.75">
      <c r="A58" s="12"/>
      <c r="B58" s="9"/>
      <c r="C58" s="13" t="s">
        <v>113</v>
      </c>
      <c r="D58" s="11">
        <v>96</v>
      </c>
      <c r="F58" s="32">
        <f>I58+M58+O58+Q58+S58+U58</f>
        <v>2066</v>
      </c>
      <c r="G58" s="76">
        <f>F54</f>
        <v>7202</v>
      </c>
      <c r="H58" s="118">
        <v>7.82</v>
      </c>
      <c r="I58" s="136">
        <f>IF(AND(H58&gt;6.8,H58&lt;11.3),IF(B$5=1,ROUNDDOWN(58.015*(11.26-H58)^1.81,0),ROUNDDOWN(58.015*(11.5-H58)^1.81,)),0)</f>
        <v>613</v>
      </c>
      <c r="J58" s="44">
        <v>3</v>
      </c>
      <c r="K58" s="27" t="s">
        <v>11</v>
      </c>
      <c r="L58" s="47">
        <v>24.79</v>
      </c>
      <c r="M58" s="37">
        <f>X58</f>
        <v>442</v>
      </c>
      <c r="N58" s="51"/>
      <c r="O58" s="102">
        <f>IF(AND(N58&gt;75),ROUNDDOWN(0.8465*(N58-75)^1.42,0),0)</f>
        <v>0</v>
      </c>
      <c r="P58" s="51">
        <v>532</v>
      </c>
      <c r="Q58" s="79">
        <f>IF(AND(P58&gt;210),ROUNDDOWN(0.14354*(P58-220)^1.4,0),0)</f>
        <v>445</v>
      </c>
      <c r="R58" s="52"/>
      <c r="S58" s="102">
        <f>IF(AND(R58&gt;10),ROUNDDOWN(5.33*(R58-10)^1.1,0),0)</f>
        <v>0</v>
      </c>
      <c r="T58" s="52">
        <v>11.34</v>
      </c>
      <c r="U58" s="102">
        <f>IF(AND(T58&gt;1.5),ROUNDDOWN(51.39*(T58-1.5)^1.05,0),0)</f>
        <v>566</v>
      </c>
      <c r="W58" s="23">
        <f>J58*60+L58</f>
        <v>204.79</v>
      </c>
      <c r="X58" s="24">
        <f>IF(W58&gt;0,(INT(POWER(305.5-W58,1.85)*0.08713)),0)</f>
        <v>442</v>
      </c>
    </row>
    <row r="59" spans="1:24" ht="13.5" thickBot="1">
      <c r="A59" s="14"/>
      <c r="B59" s="15"/>
      <c r="C59" s="16" t="s">
        <v>114</v>
      </c>
      <c r="D59" s="17">
        <v>98</v>
      </c>
      <c r="E59" s="18"/>
      <c r="F59" s="32">
        <f>I59+M59+O59+Q59+S59+U59</f>
        <v>1542</v>
      </c>
      <c r="G59" s="80">
        <f>F54</f>
        <v>7202</v>
      </c>
      <c r="H59" s="119">
        <v>7.96</v>
      </c>
      <c r="I59" s="139">
        <f>IF(AND(H59&gt;6.8,H59&lt;11.3),IF(B$5=1,ROUNDDOWN(58.015*(11.26-H59)^1.81,0),ROUNDDOWN(58.015*(11.5-H59)^1.81,)),0)</f>
        <v>571</v>
      </c>
      <c r="J59" s="46">
        <v>3</v>
      </c>
      <c r="K59" s="28" t="s">
        <v>11</v>
      </c>
      <c r="L59" s="49">
        <v>35.5</v>
      </c>
      <c r="M59" s="39">
        <f>X59</f>
        <v>359</v>
      </c>
      <c r="N59" s="82"/>
      <c r="O59" s="140">
        <f>IF(AND(N59&gt;75),ROUNDDOWN(0.8465*(N59-75)^1.42,0),0)</f>
        <v>0</v>
      </c>
      <c r="P59" s="82">
        <v>505</v>
      </c>
      <c r="Q59" s="141">
        <f>IF(AND(P59&gt;210),ROUNDDOWN(0.14354*(P59-220)^1.4,0),0)</f>
        <v>392</v>
      </c>
      <c r="R59" s="83">
        <v>39.5</v>
      </c>
      <c r="S59" s="140">
        <f>IF(AND(R59&gt;10),ROUNDDOWN(5.33*(R59-10)^1.1,0),0)</f>
        <v>220</v>
      </c>
      <c r="T59" s="83"/>
      <c r="U59" s="140">
        <f>IF(AND(T59&gt;1.5),ROUNDDOWN(51.39*(T59-1.5)^1.05,0),0)</f>
        <v>0</v>
      </c>
      <c r="W59" s="23">
        <f>J59*60+L59</f>
        <v>215.5</v>
      </c>
      <c r="X59" s="24">
        <f>IF(W59&gt;0,(INT(POWER(305.5-W59,1.85)*0.08713)),0)</f>
        <v>359</v>
      </c>
    </row>
    <row r="60" spans="2:21" ht="13.5" thickBot="1">
      <c r="B60" s="30"/>
      <c r="F60" s="34"/>
      <c r="G60" s="85">
        <f>F54</f>
        <v>7202</v>
      </c>
      <c r="H60" s="120"/>
      <c r="I60" s="34"/>
      <c r="J60" s="31"/>
      <c r="K60" s="22"/>
      <c r="L60" s="21"/>
      <c r="M60" s="34"/>
      <c r="O60" s="34"/>
      <c r="Q60" s="34"/>
      <c r="S60" s="34"/>
      <c r="U60" s="34"/>
    </row>
    <row r="61" spans="1:21" ht="13.5" thickBot="1">
      <c r="A61" s="3">
        <v>9</v>
      </c>
      <c r="B61" s="29">
        <f>$B$5</f>
        <v>0</v>
      </c>
      <c r="C61" s="5" t="s">
        <v>119</v>
      </c>
      <c r="D61" s="6"/>
      <c r="E61" s="7" t="s">
        <v>34</v>
      </c>
      <c r="F61" s="35">
        <f>SUM(F62:F66)-MIN(F62:F66)</f>
        <v>4205</v>
      </c>
      <c r="G61" s="61">
        <f>F61</f>
        <v>4205</v>
      </c>
      <c r="H61" s="103"/>
      <c r="I61" s="104"/>
      <c r="J61" s="105"/>
      <c r="K61" s="96"/>
      <c r="L61" s="106"/>
      <c r="M61" s="107"/>
      <c r="N61" s="97"/>
      <c r="O61" s="104"/>
      <c r="P61" s="97"/>
      <c r="Q61" s="98"/>
      <c r="R61" s="99"/>
      <c r="S61" s="108"/>
      <c r="T61" s="100"/>
      <c r="U61" s="109"/>
    </row>
    <row r="62" spans="1:24" ht="12.75">
      <c r="A62" s="8"/>
      <c r="B62" s="9"/>
      <c r="C62" s="10" t="s">
        <v>115</v>
      </c>
      <c r="D62" s="11">
        <v>97</v>
      </c>
      <c r="F62" s="32">
        <f>I62+M62+O62+Q62+S62+U62</f>
        <v>892</v>
      </c>
      <c r="G62" s="71">
        <f>F61</f>
        <v>4205</v>
      </c>
      <c r="H62" s="117">
        <v>10.17</v>
      </c>
      <c r="I62" s="135">
        <f>IF(AND(H62&gt;6.8,H62&lt;11.3),IF(B$5=1,ROUNDDOWN(58.015*(11.26-H62)^1.81,0),ROUNDDOWN(58.015*(11.5-H62)^1.81,)),0)</f>
        <v>97</v>
      </c>
      <c r="J62" s="45">
        <v>3</v>
      </c>
      <c r="K62" s="20" t="s">
        <v>11</v>
      </c>
      <c r="L62" s="48">
        <v>52.56</v>
      </c>
      <c r="M62" s="38">
        <f>X62</f>
        <v>243</v>
      </c>
      <c r="N62" s="72">
        <v>140</v>
      </c>
      <c r="O62" s="137">
        <f>IF(AND(N62&gt;75),ROUNDDOWN(0.8465*(N62-75)^1.42,0),0)</f>
        <v>317</v>
      </c>
      <c r="P62" s="72"/>
      <c r="Q62" s="138">
        <f>IF(AND(P62&gt;210),ROUNDDOWN(0.14354*(P62-220)^1.4,0),0)</f>
        <v>0</v>
      </c>
      <c r="R62" s="73">
        <v>41.28</v>
      </c>
      <c r="S62" s="137">
        <f>IF(AND(R62&gt;10),ROUNDDOWN(5.33*(R62-10)^1.1,0),0)</f>
        <v>235</v>
      </c>
      <c r="T62" s="73"/>
      <c r="U62" s="137">
        <f>IF(AND(T62&gt;1.5),ROUNDDOWN(51.39*(T62-1.5)^1.05,0),0)</f>
        <v>0</v>
      </c>
      <c r="W62" s="23">
        <f>J62*60+L62</f>
        <v>232.56</v>
      </c>
      <c r="X62" s="24">
        <f>IF(W62&gt;0,(INT(POWER(305.5-W62,1.85)*0.08713)),0)</f>
        <v>243</v>
      </c>
    </row>
    <row r="63" spans="1:24" ht="12.75">
      <c r="A63" s="12"/>
      <c r="B63" s="9"/>
      <c r="C63" s="13" t="s">
        <v>116</v>
      </c>
      <c r="D63" s="11">
        <v>96</v>
      </c>
      <c r="F63" s="32">
        <f>I63+M63+O63+Q63+S63+U63</f>
        <v>1309</v>
      </c>
      <c r="G63" s="76">
        <f>F61</f>
        <v>4205</v>
      </c>
      <c r="H63" s="118">
        <v>8.52</v>
      </c>
      <c r="I63" s="136">
        <f>IF(AND(H63&gt;6.8,H63&lt;11.3),IF(B$5=1,ROUNDDOWN(58.015*(11.26-H63)^1.81,0),ROUNDDOWN(58.015*(11.5-H63)^1.81,)),0)</f>
        <v>418</v>
      </c>
      <c r="J63" s="44">
        <v>4</v>
      </c>
      <c r="K63" s="27" t="s">
        <v>11</v>
      </c>
      <c r="L63" s="47">
        <v>31.42</v>
      </c>
      <c r="M63" s="37">
        <f>X63</f>
        <v>59</v>
      </c>
      <c r="N63" s="51">
        <v>152</v>
      </c>
      <c r="O63" s="102">
        <f>IF(AND(N63&gt;75),ROUNDDOWN(0.8465*(N63-75)^1.42,0),0)</f>
        <v>404</v>
      </c>
      <c r="P63" s="51"/>
      <c r="Q63" s="79">
        <f>IF(AND(P63&gt;210),ROUNDDOWN(0.14354*(P63-220)^1.4,0),0)</f>
        <v>0</v>
      </c>
      <c r="R63" s="52"/>
      <c r="S63" s="102">
        <f>IF(AND(R63&gt;10),ROUNDDOWN(5.33*(R63-10)^1.1,0),0)</f>
        <v>0</v>
      </c>
      <c r="T63" s="52">
        <v>9.04</v>
      </c>
      <c r="U63" s="102">
        <f>IF(AND(T63&gt;1.5),ROUNDDOWN(51.39*(T63-1.5)^1.05,0),0)</f>
        <v>428</v>
      </c>
      <c r="W63" s="23">
        <f>J63*60+L63</f>
        <v>271.42</v>
      </c>
      <c r="X63" s="24">
        <f>IF(W63&gt;0,(INT(POWER(305.5-W63,1.85)*0.08713)),0)</f>
        <v>59</v>
      </c>
    </row>
    <row r="64" spans="1:24" ht="12.75">
      <c r="A64" s="12"/>
      <c r="B64" s="9"/>
      <c r="C64" s="13" t="s">
        <v>117</v>
      </c>
      <c r="D64" s="11">
        <v>97</v>
      </c>
      <c r="F64" s="32">
        <f>I64+M64+O64+Q64+S64+U64</f>
        <v>1070</v>
      </c>
      <c r="G64" s="76">
        <f>F61</f>
        <v>4205</v>
      </c>
      <c r="H64" s="117">
        <v>8.86</v>
      </c>
      <c r="I64" s="136">
        <f>IF(AND(H64&gt;6.8,H64&lt;11.3),IF(B$5=1,ROUNDDOWN(58.015*(11.26-H64)^1.81,0),ROUNDDOWN(58.015*(11.5-H64)^1.81,)),0)</f>
        <v>336</v>
      </c>
      <c r="J64" s="45">
        <v>4</v>
      </c>
      <c r="K64" s="20" t="s">
        <v>11</v>
      </c>
      <c r="L64" s="48">
        <v>31.65</v>
      </c>
      <c r="M64" s="38">
        <f>X64</f>
        <v>58</v>
      </c>
      <c r="N64" s="72"/>
      <c r="O64" s="102">
        <f>IF(AND(N64&gt;75),ROUNDDOWN(0.8465*(N64-75)^1.42,0),0)</f>
        <v>0</v>
      </c>
      <c r="P64" s="72">
        <v>442</v>
      </c>
      <c r="Q64" s="79">
        <f>IF(AND(P64&gt;210),ROUNDDOWN(0.14354*(P64-220)^1.4,0),0)</f>
        <v>276</v>
      </c>
      <c r="R64" s="73"/>
      <c r="S64" s="102">
        <f>IF(AND(R64&gt;10),ROUNDDOWN(5.33*(R64-10)^1.1,0),0)</f>
        <v>0</v>
      </c>
      <c r="T64" s="73">
        <v>8.56</v>
      </c>
      <c r="U64" s="102">
        <f>IF(AND(T64&gt;1.5),ROUNDDOWN(51.39*(T64-1.5)^1.05,0),0)</f>
        <v>400</v>
      </c>
      <c r="W64" s="23">
        <f>J64*60+L64</f>
        <v>271.65</v>
      </c>
      <c r="X64" s="24">
        <f>IF(W64&gt;0,(INT(POWER(305.5-W64,1.85)*0.08713)),0)</f>
        <v>58</v>
      </c>
    </row>
    <row r="65" spans="1:24" ht="12.75">
      <c r="A65" s="12"/>
      <c r="B65" s="9"/>
      <c r="C65" s="13" t="s">
        <v>118</v>
      </c>
      <c r="D65" s="11">
        <v>98</v>
      </c>
      <c r="F65" s="32">
        <f>I65+M65+O65+Q65+S65+U65</f>
        <v>934</v>
      </c>
      <c r="G65" s="76">
        <f>F61</f>
        <v>4205</v>
      </c>
      <c r="H65" s="118">
        <v>9.6</v>
      </c>
      <c r="I65" s="136">
        <f>IF(AND(H65&gt;6.8,H65&lt;11.3),IF(B$5=1,ROUNDDOWN(58.015*(11.26-H65)^1.81,0),ROUNDDOWN(58.015*(11.5-H65)^1.81,)),0)</f>
        <v>185</v>
      </c>
      <c r="J65" s="44">
        <v>3</v>
      </c>
      <c r="K65" s="27" t="s">
        <v>11</v>
      </c>
      <c r="L65" s="47">
        <v>41.95</v>
      </c>
      <c r="M65" s="37">
        <f>X65</f>
        <v>313</v>
      </c>
      <c r="N65" s="51"/>
      <c r="O65" s="102">
        <f>IF(AND(N65&gt;75),ROUNDDOWN(0.8465*(N65-75)^1.42,0),0)</f>
        <v>0</v>
      </c>
      <c r="P65" s="51">
        <v>407</v>
      </c>
      <c r="Q65" s="79">
        <f>IF(AND(P65&gt;210),ROUNDDOWN(0.14354*(P65-220)^1.4,0),0)</f>
        <v>217</v>
      </c>
      <c r="R65" s="52">
        <v>39.36</v>
      </c>
      <c r="S65" s="102">
        <f>IF(AND(R65&gt;10),ROUNDDOWN(5.33*(R65-10)^1.1,0),0)</f>
        <v>219</v>
      </c>
      <c r="T65" s="52"/>
      <c r="U65" s="102">
        <f>IF(AND(T65&gt;1.5),ROUNDDOWN(51.39*(T65-1.5)^1.05,0),0)</f>
        <v>0</v>
      </c>
      <c r="W65" s="23">
        <f>J65*60+L65</f>
        <v>221.95</v>
      </c>
      <c r="X65" s="24">
        <f>IF(W65&gt;0,(INT(POWER(305.5-W65,1.85)*0.08713)),0)</f>
        <v>313</v>
      </c>
    </row>
    <row r="66" spans="1:24" ht="13.5" thickBot="1">
      <c r="A66" s="14"/>
      <c r="B66" s="15"/>
      <c r="C66" s="16"/>
      <c r="D66" s="17"/>
      <c r="E66" s="18"/>
      <c r="F66" s="32">
        <f>I66+M66+O66+Q66+S66+U66</f>
        <v>0</v>
      </c>
      <c r="G66" s="80">
        <f>F61</f>
        <v>4205</v>
      </c>
      <c r="H66" s="119"/>
      <c r="I66" s="139">
        <f>IF(AND(H66&gt;6.8,H66&lt;11.3),IF(B$5=1,ROUNDDOWN(58.015*(11.26-H66)^1.81,0),ROUNDDOWN(58.015*(11.5-H66)^1.81,)),0)</f>
        <v>0</v>
      </c>
      <c r="J66" s="46"/>
      <c r="K66" s="28" t="s">
        <v>11</v>
      </c>
      <c r="L66" s="49"/>
      <c r="M66" s="39">
        <f>X66</f>
        <v>0</v>
      </c>
      <c r="N66" s="82"/>
      <c r="O66" s="140">
        <f>IF(AND(N66&gt;75),ROUNDDOWN(0.8465*(N66-75)^1.42,0),0)</f>
        <v>0</v>
      </c>
      <c r="P66" s="82"/>
      <c r="Q66" s="141">
        <f>IF(AND(P66&gt;210),ROUNDDOWN(0.14354*(P66-220)^1.4,0),0)</f>
        <v>0</v>
      </c>
      <c r="R66" s="83"/>
      <c r="S66" s="140">
        <f>IF(AND(R66&gt;10),ROUNDDOWN(5.33*(R66-10)^1.1,0),0)</f>
        <v>0</v>
      </c>
      <c r="T66" s="83"/>
      <c r="U66" s="140">
        <f>IF(AND(T66&gt;1.5),ROUNDDOWN(51.39*(T66-1.5)^1.05,0),0)</f>
        <v>0</v>
      </c>
      <c r="W66" s="23">
        <f>J66*60+L66</f>
        <v>0</v>
      </c>
      <c r="X66" s="24">
        <f>IF(W66&gt;0,(INT(POWER(305.5-W66,1.85)*0.08713)),0)</f>
        <v>0</v>
      </c>
    </row>
    <row r="67" spans="2:21" ht="13.5" thickBot="1">
      <c r="B67" s="30"/>
      <c r="F67" s="34"/>
      <c r="G67" s="85">
        <f>F61</f>
        <v>4205</v>
      </c>
      <c r="H67" s="120"/>
      <c r="I67" s="34"/>
      <c r="J67" s="31"/>
      <c r="K67" s="22"/>
      <c r="L67" s="21"/>
      <c r="M67" s="34"/>
      <c r="O67" s="34"/>
      <c r="Q67" s="34"/>
      <c r="S67" s="34"/>
      <c r="U67" s="34"/>
    </row>
    <row r="68" spans="1:21" ht="13.5" thickBot="1">
      <c r="A68" s="3">
        <v>10</v>
      </c>
      <c r="B68" s="29">
        <f>$B$5</f>
        <v>0</v>
      </c>
      <c r="C68" s="5" t="s">
        <v>120</v>
      </c>
      <c r="D68" s="6"/>
      <c r="E68" s="7" t="s">
        <v>34</v>
      </c>
      <c r="F68" s="35">
        <f>SUM(F69:F73)-MIN(F69:F73)</f>
        <v>5273</v>
      </c>
      <c r="G68" s="61">
        <f>F68</f>
        <v>5273</v>
      </c>
      <c r="H68" s="103"/>
      <c r="I68" s="104"/>
      <c r="J68" s="105"/>
      <c r="K68" s="96"/>
      <c r="L68" s="106"/>
      <c r="M68" s="107"/>
      <c r="N68" s="97"/>
      <c r="O68" s="104"/>
      <c r="P68" s="97"/>
      <c r="Q68" s="98"/>
      <c r="R68" s="99"/>
      <c r="S68" s="108"/>
      <c r="T68" s="100"/>
      <c r="U68" s="109"/>
    </row>
    <row r="69" spans="1:24" ht="12.75">
      <c r="A69" s="8"/>
      <c r="B69" s="9"/>
      <c r="C69" s="10" t="s">
        <v>121</v>
      </c>
      <c r="D69" s="11">
        <v>97</v>
      </c>
      <c r="F69" s="32">
        <f>I69+M69+O69+Q69+S69+U69</f>
        <v>1134</v>
      </c>
      <c r="G69" s="71">
        <f>F68</f>
        <v>5273</v>
      </c>
      <c r="H69" s="117">
        <v>8.96</v>
      </c>
      <c r="I69" s="135">
        <f>IF(AND(H69&gt;6.8,H69&lt;11.3),IF(B$5=1,ROUNDDOWN(58.015*(11.26-H69)^1.81,0),ROUNDDOWN(58.015*(11.5-H69)^1.81,)),0)</f>
        <v>313</v>
      </c>
      <c r="J69" s="45">
        <v>3</v>
      </c>
      <c r="K69" s="20" t="s">
        <v>11</v>
      </c>
      <c r="L69" s="48">
        <v>40.84</v>
      </c>
      <c r="M69" s="38">
        <f>X69</f>
        <v>320</v>
      </c>
      <c r="N69" s="72">
        <v>132</v>
      </c>
      <c r="O69" s="137">
        <f>IF(AND(N69&gt;75),ROUNDDOWN(0.8465*(N69-75)^1.42,0),0)</f>
        <v>263</v>
      </c>
      <c r="P69" s="72"/>
      <c r="Q69" s="138">
        <f>IF(AND(P69&gt;210),ROUNDDOWN(0.14354*(P69-220)^1.4,0),0)</f>
        <v>0</v>
      </c>
      <c r="R69" s="73">
        <v>41.65</v>
      </c>
      <c r="S69" s="137">
        <f>IF(AND(R69&gt;10),ROUNDDOWN(5.33*(R69-10)^1.1,0),0)</f>
        <v>238</v>
      </c>
      <c r="T69" s="73"/>
      <c r="U69" s="137">
        <f>IF(AND(T69&gt;1.5),ROUNDDOWN(51.39*(T69-1.5)^1.05,0),0)</f>
        <v>0</v>
      </c>
      <c r="W69" s="23">
        <f>J69*60+L69</f>
        <v>220.84</v>
      </c>
      <c r="X69" s="24">
        <f>IF(W69&gt;0,(INT(POWER(305.5-W69,1.85)*0.08713)),0)</f>
        <v>320</v>
      </c>
    </row>
    <row r="70" spans="1:24" ht="12.75">
      <c r="A70" s="12"/>
      <c r="B70" s="9"/>
      <c r="C70" s="13" t="s">
        <v>122</v>
      </c>
      <c r="D70" s="11">
        <v>97</v>
      </c>
      <c r="F70" s="32">
        <f>I70+M70+O70+Q70+S70+U70</f>
        <v>1804</v>
      </c>
      <c r="G70" s="76">
        <f>F68</f>
        <v>5273</v>
      </c>
      <c r="H70" s="118">
        <v>7.95</v>
      </c>
      <c r="I70" s="136">
        <f>IF(AND(H70&gt;6.8,H70&lt;11.3),IF(B$5=1,ROUNDDOWN(58.015*(11.26-H70)^1.81,0),ROUNDDOWN(58.015*(11.5-H70)^1.81,)),0)</f>
        <v>574</v>
      </c>
      <c r="J70" s="44">
        <v>3</v>
      </c>
      <c r="K70" s="27" t="s">
        <v>11</v>
      </c>
      <c r="L70" s="47">
        <v>25.78</v>
      </c>
      <c r="M70" s="37">
        <f>X70</f>
        <v>434</v>
      </c>
      <c r="N70" s="51">
        <v>152</v>
      </c>
      <c r="O70" s="102">
        <f>IF(AND(N70&gt;75),ROUNDDOWN(0.8465*(N70-75)^1.42,0),0)</f>
        <v>404</v>
      </c>
      <c r="P70" s="51"/>
      <c r="Q70" s="79">
        <f>IF(AND(P70&gt;210),ROUNDDOWN(0.14354*(P70-220)^1.4,0),0)</f>
        <v>0</v>
      </c>
      <c r="R70" s="52"/>
      <c r="S70" s="102">
        <f>IF(AND(R70&gt;10),ROUNDDOWN(5.33*(R70-10)^1.1,0),0)</f>
        <v>0</v>
      </c>
      <c r="T70" s="52">
        <v>8.43</v>
      </c>
      <c r="U70" s="102">
        <f>IF(AND(T70&gt;1.5),ROUNDDOWN(51.39*(T70-1.5)^1.05,0),0)</f>
        <v>392</v>
      </c>
      <c r="W70" s="23">
        <f>J70*60+L70</f>
        <v>205.78</v>
      </c>
      <c r="X70" s="24">
        <f>IF(W70&gt;0,(INT(POWER(305.5-W70,1.85)*0.08713)),0)</f>
        <v>434</v>
      </c>
    </row>
    <row r="71" spans="1:24" ht="12.75">
      <c r="A71" s="12"/>
      <c r="B71" s="9"/>
      <c r="C71" s="13" t="s">
        <v>123</v>
      </c>
      <c r="D71" s="11">
        <v>98</v>
      </c>
      <c r="F71" s="32">
        <f>I71+M71+O71+Q71+S71+U71</f>
        <v>960</v>
      </c>
      <c r="G71" s="76">
        <f>F68</f>
        <v>5273</v>
      </c>
      <c r="H71" s="117">
        <v>9.22</v>
      </c>
      <c r="I71" s="136">
        <f>IF(AND(H71&gt;6.8,H71&lt;11.3),IF(B$5=1,ROUNDDOWN(58.015*(11.26-H71)^1.81,0),ROUNDDOWN(58.015*(11.5-H71)^1.81,)),0)</f>
        <v>257</v>
      </c>
      <c r="J71" s="45">
        <v>3</v>
      </c>
      <c r="K71" s="20" t="s">
        <v>11</v>
      </c>
      <c r="L71" s="48">
        <v>41.33</v>
      </c>
      <c r="M71" s="38">
        <f>X71</f>
        <v>317</v>
      </c>
      <c r="N71" s="72"/>
      <c r="O71" s="102">
        <f>IF(AND(N71&gt;75),ROUNDDOWN(0.8465*(N71-75)^1.42,0),0)</f>
        <v>0</v>
      </c>
      <c r="P71" s="72">
        <v>384</v>
      </c>
      <c r="Q71" s="79">
        <f>IF(AND(P71&gt;210),ROUNDDOWN(0.14354*(P71-220)^1.4,0),0)</f>
        <v>181</v>
      </c>
      <c r="R71" s="73">
        <v>37.72</v>
      </c>
      <c r="S71" s="102">
        <f>IF(AND(R71&gt;10),ROUNDDOWN(5.33*(R71-10)^1.1,0),0)</f>
        <v>205</v>
      </c>
      <c r="T71" s="73"/>
      <c r="U71" s="102">
        <f>IF(AND(T71&gt;1.5),ROUNDDOWN(51.39*(T71-1.5)^1.05,0),0)</f>
        <v>0</v>
      </c>
      <c r="W71" s="23">
        <f>J71*60+L71</f>
        <v>221.32999999999998</v>
      </c>
      <c r="X71" s="24">
        <f>IF(W71&gt;0,(INT(POWER(305.5-W71,1.85)*0.08713)),0)</f>
        <v>317</v>
      </c>
    </row>
    <row r="72" spans="1:24" ht="12.75">
      <c r="A72" s="12"/>
      <c r="B72" s="9"/>
      <c r="C72" s="13" t="s">
        <v>124</v>
      </c>
      <c r="D72" s="11">
        <v>97</v>
      </c>
      <c r="F72" s="32">
        <f>I72+M72+O72+Q72+S72+U72</f>
        <v>1375</v>
      </c>
      <c r="G72" s="76">
        <f>F68</f>
        <v>5273</v>
      </c>
      <c r="H72" s="118">
        <v>9.03</v>
      </c>
      <c r="I72" s="136">
        <f>IF(AND(H72&gt;6.8,H72&lt;11.3),IF(B$5=1,ROUNDDOWN(58.015*(11.26-H72)^1.81,0),ROUNDDOWN(58.015*(11.5-H72)^1.81,)),0)</f>
        <v>298</v>
      </c>
      <c r="J72" s="44">
        <v>3</v>
      </c>
      <c r="K72" s="27" t="s">
        <v>11</v>
      </c>
      <c r="L72" s="47">
        <v>40.37</v>
      </c>
      <c r="M72" s="37">
        <f>X72</f>
        <v>324</v>
      </c>
      <c r="N72" s="51"/>
      <c r="O72" s="102">
        <f>IF(AND(N72&gt;75),ROUNDDOWN(0.8465*(N72-75)^1.42,0),0)</f>
        <v>0</v>
      </c>
      <c r="P72" s="51">
        <v>457</v>
      </c>
      <c r="Q72" s="79">
        <f>IF(AND(P72&gt;210),ROUNDDOWN(0.14354*(P72-220)^1.4,0),0)</f>
        <v>303</v>
      </c>
      <c r="R72" s="52"/>
      <c r="S72" s="102">
        <f>IF(AND(R72&gt;10),ROUNDDOWN(5.33*(R72-10)^1.1,0),0)</f>
        <v>0</v>
      </c>
      <c r="T72" s="52">
        <v>9.4</v>
      </c>
      <c r="U72" s="102">
        <f>IF(AND(T72&gt;1.5),ROUNDDOWN(51.39*(T72-1.5)^1.05,0),0)</f>
        <v>450</v>
      </c>
      <c r="W72" s="23">
        <f>J72*60+L72</f>
        <v>220.37</v>
      </c>
      <c r="X72" s="24">
        <f>IF(W72&gt;0,(INT(POWER(305.5-W72,1.85)*0.08713)),0)</f>
        <v>324</v>
      </c>
    </row>
    <row r="73" spans="1:24" ht="13.5" thickBot="1">
      <c r="A73" s="14"/>
      <c r="B73" s="15"/>
      <c r="C73" s="16"/>
      <c r="D73" s="17"/>
      <c r="E73" s="18"/>
      <c r="F73" s="32">
        <f>I73+M73+O73+Q73+S73+U73</f>
        <v>0</v>
      </c>
      <c r="G73" s="80">
        <f>F68</f>
        <v>5273</v>
      </c>
      <c r="H73" s="119"/>
      <c r="I73" s="139">
        <f>IF(AND(H73&gt;6.8,H73&lt;11.3),IF(B$5=1,ROUNDDOWN(58.015*(11.26-H73)^1.81,0),ROUNDDOWN(58.015*(11.5-H73)^1.81,)),0)</f>
        <v>0</v>
      </c>
      <c r="J73" s="46"/>
      <c r="K73" s="28" t="s">
        <v>11</v>
      </c>
      <c r="L73" s="49"/>
      <c r="M73" s="142">
        <f>X73</f>
        <v>0</v>
      </c>
      <c r="N73" s="82"/>
      <c r="O73" s="140">
        <f>IF(AND(N73&gt;75),ROUNDDOWN(0.8465*(N73-75)^1.42,0),0)</f>
        <v>0</v>
      </c>
      <c r="P73" s="82"/>
      <c r="Q73" s="141">
        <f>IF(AND(P73&gt;210),ROUNDDOWN(0.14354*(P73-220)^1.4,0),0)</f>
        <v>0</v>
      </c>
      <c r="R73" s="83"/>
      <c r="S73" s="140">
        <f>IF(AND(R73&gt;10),ROUNDDOWN(5.33*(R73-10)^1.1,0),0)</f>
        <v>0</v>
      </c>
      <c r="T73" s="83"/>
      <c r="U73" s="140">
        <f>IF(AND(T73&gt;1.5),ROUNDDOWN(51.39*(T73-1.5)^1.05,0),0)</f>
        <v>0</v>
      </c>
      <c r="W73" s="23">
        <f>J73*60+L73</f>
        <v>0</v>
      </c>
      <c r="X73" s="24">
        <f>IF(W73&gt;0,(INT(POWER(305.5-W73,1.85)*0.08713)),0)</f>
        <v>0</v>
      </c>
    </row>
    <row r="74" ht="13.5" thickBot="1">
      <c r="H74" s="120"/>
    </row>
    <row r="75" spans="1:21" ht="13.5" thickBot="1">
      <c r="A75" s="3">
        <v>11</v>
      </c>
      <c r="B75" s="29">
        <f>$B$5</f>
        <v>0</v>
      </c>
      <c r="C75" s="5" t="s">
        <v>131</v>
      </c>
      <c r="D75" s="116"/>
      <c r="E75" s="7" t="s">
        <v>34</v>
      </c>
      <c r="F75" s="35">
        <f>SUM(F76:F80)-MIN(F76:F80)</f>
        <v>6156</v>
      </c>
      <c r="G75" s="61">
        <f>F75</f>
        <v>6156</v>
      </c>
      <c r="H75" s="103"/>
      <c r="I75" s="104"/>
      <c r="J75" s="105"/>
      <c r="K75" s="96"/>
      <c r="L75" s="106"/>
      <c r="M75" s="107"/>
      <c r="N75" s="97"/>
      <c r="O75" s="104"/>
      <c r="P75" s="97"/>
      <c r="Q75" s="98"/>
      <c r="R75" s="99"/>
      <c r="S75" s="108"/>
      <c r="T75" s="100"/>
      <c r="U75" s="109"/>
    </row>
    <row r="76" spans="1:24" ht="12.75">
      <c r="A76" s="8"/>
      <c r="B76" s="9"/>
      <c r="C76" s="10" t="s">
        <v>125</v>
      </c>
      <c r="D76" s="11">
        <v>97</v>
      </c>
      <c r="F76" s="32">
        <f>I76+M76+O76+Q76+S76+U76</f>
        <v>1278</v>
      </c>
      <c r="G76" s="71">
        <f>F75</f>
        <v>6156</v>
      </c>
      <c r="H76" s="117">
        <v>8.42</v>
      </c>
      <c r="I76" s="136">
        <f>IF(AND(H76&gt;6.8,H76&lt;11.3),IF(B$5=1,ROUNDDOWN(58.015*(11.26-H76)^1.81,0),ROUNDDOWN(58.015*(11.5-H76)^1.81,)),0)</f>
        <v>444</v>
      </c>
      <c r="J76" s="45">
        <v>3</v>
      </c>
      <c r="K76" s="20" t="s">
        <v>11</v>
      </c>
      <c r="L76" s="48">
        <v>42.14</v>
      </c>
      <c r="M76" s="38">
        <f>X76</f>
        <v>311</v>
      </c>
      <c r="N76" s="72">
        <v>132</v>
      </c>
      <c r="O76" s="137">
        <f>IF(AND(N76&gt;75),ROUNDDOWN(0.8465*(N76-75)^1.42,0),0)</f>
        <v>263</v>
      </c>
      <c r="P76" s="72"/>
      <c r="Q76" s="138">
        <f>IF(AND(P76&gt;210),ROUNDDOWN(0.14354*(P76-220)^1.4,0),0)</f>
        <v>0</v>
      </c>
      <c r="R76" s="73">
        <v>44.33</v>
      </c>
      <c r="S76" s="137">
        <f>IF(AND(R76&gt;10),ROUNDDOWN(5.33*(R76-10)^1.1,0),0)</f>
        <v>260</v>
      </c>
      <c r="T76" s="73"/>
      <c r="U76" s="137">
        <f>IF(AND(T76&gt;1.5),ROUNDDOWN(51.39*(T76-1.5)^1.05,0),0)</f>
        <v>0</v>
      </c>
      <c r="W76" s="23">
        <f>J76*60+L76</f>
        <v>222.14</v>
      </c>
      <c r="X76" s="24">
        <f>IF(W76&gt;0,(INT(POWER(305.5-W76,1.85)*0.08713)),0)</f>
        <v>311</v>
      </c>
    </row>
    <row r="77" spans="1:24" ht="12.75">
      <c r="A77" s="12"/>
      <c r="B77" s="9"/>
      <c r="C77" s="13" t="s">
        <v>126</v>
      </c>
      <c r="D77" s="11">
        <v>98</v>
      </c>
      <c r="F77" s="32">
        <f>I77+M77+O77+Q77+S77+U77</f>
        <v>1634</v>
      </c>
      <c r="G77" s="76">
        <f>F75</f>
        <v>6156</v>
      </c>
      <c r="H77" s="118">
        <v>8.43</v>
      </c>
      <c r="I77" s="136">
        <f>IF(AND(H77&gt;6.8,H77&lt;11.3),IF(B$5=1,ROUNDDOWN(58.015*(11.26-H77)^1.81,0),ROUNDDOWN(58.015*(11.5-H77)^1.81,)),0)</f>
        <v>441</v>
      </c>
      <c r="J77" s="44">
        <v>3</v>
      </c>
      <c r="K77" s="27" t="s">
        <v>11</v>
      </c>
      <c r="L77" s="47">
        <v>17.05</v>
      </c>
      <c r="M77" s="37">
        <f>X77</f>
        <v>507</v>
      </c>
      <c r="N77" s="51">
        <v>136</v>
      </c>
      <c r="O77" s="102">
        <f>IF(AND(N77&gt;75),ROUNDDOWN(0.8465*(N77-75)^1.42,0),0)</f>
        <v>290</v>
      </c>
      <c r="P77" s="51"/>
      <c r="Q77" s="79">
        <f>IF(AND(P77&gt;210),ROUNDDOWN(0.14354*(P77-220)^1.4,0),0)</f>
        <v>0</v>
      </c>
      <c r="R77" s="52"/>
      <c r="S77" s="102">
        <f>IF(AND(R77&gt;10),ROUNDDOWN(5.33*(R77-10)^1.1,0),0)</f>
        <v>0</v>
      </c>
      <c r="T77" s="52">
        <v>8.5</v>
      </c>
      <c r="U77" s="102">
        <f>IF(AND(T77&gt;1.5),ROUNDDOWN(51.39*(T77-1.5)^1.05,0),0)</f>
        <v>396</v>
      </c>
      <c r="W77" s="23">
        <f>J77*60+L77</f>
        <v>197.05</v>
      </c>
      <c r="X77" s="24">
        <f>IF(W77&gt;0,(INT(POWER(305.5-W77,1.85)*0.08713)),0)</f>
        <v>507</v>
      </c>
    </row>
    <row r="78" spans="1:24" ht="12.75">
      <c r="A78" s="12"/>
      <c r="B78" s="9"/>
      <c r="C78" s="13" t="s">
        <v>127</v>
      </c>
      <c r="D78" s="11">
        <v>97</v>
      </c>
      <c r="F78" s="32">
        <f>I78+M78+O78+Q78+S78+U78</f>
        <v>1841</v>
      </c>
      <c r="G78" s="76">
        <f>F75</f>
        <v>6156</v>
      </c>
      <c r="H78" s="117">
        <v>8.43</v>
      </c>
      <c r="I78" s="136">
        <f>IF(AND(H78&gt;6.8,H78&lt;11.3),IF(B$5=1,ROUNDDOWN(58.015*(11.26-H78)^1.81,0),ROUNDDOWN(58.015*(11.5-H78)^1.81,)),0)</f>
        <v>441</v>
      </c>
      <c r="J78" s="45">
        <v>3</v>
      </c>
      <c r="K78" s="20" t="s">
        <v>11</v>
      </c>
      <c r="L78" s="48">
        <v>18.4</v>
      </c>
      <c r="M78" s="38">
        <f>X78</f>
        <v>495</v>
      </c>
      <c r="N78" s="72"/>
      <c r="O78" s="102">
        <f>IF(AND(N78&gt;75),ROUNDDOWN(0.8465*(N78-75)^1.42,0),0)</f>
        <v>0</v>
      </c>
      <c r="P78" s="72">
        <v>497</v>
      </c>
      <c r="Q78" s="79">
        <f>IF(AND(P78&gt;210),ROUNDDOWN(0.14354*(P78-220)^1.4,0),0)</f>
        <v>377</v>
      </c>
      <c r="R78" s="73"/>
      <c r="S78" s="102">
        <f>IF(AND(R78&gt;10),ROUNDDOWN(5.33*(R78-10)^1.1,0),0)</f>
        <v>0</v>
      </c>
      <c r="T78" s="73">
        <v>10.71</v>
      </c>
      <c r="U78" s="102">
        <f>IF(AND(T78&gt;1.5),ROUNDDOWN(51.39*(T78-1.5)^1.05,0),0)</f>
        <v>528</v>
      </c>
      <c r="W78" s="23">
        <f>J78*60+L78</f>
        <v>198.4</v>
      </c>
      <c r="X78" s="24">
        <f>IF(W78&gt;0,(INT(POWER(305.5-W78,1.85)*0.08713)),0)</f>
        <v>495</v>
      </c>
    </row>
    <row r="79" spans="1:24" ht="12.75">
      <c r="A79" s="12"/>
      <c r="B79" s="9"/>
      <c r="C79" s="13" t="s">
        <v>128</v>
      </c>
      <c r="D79" s="11">
        <v>97</v>
      </c>
      <c r="F79" s="32">
        <f>I79+M79+O79+Q79+S79+U79</f>
        <v>1403</v>
      </c>
      <c r="G79" s="76">
        <f>F75</f>
        <v>6156</v>
      </c>
      <c r="H79" s="118">
        <v>8.18</v>
      </c>
      <c r="I79" s="136">
        <f>IF(AND(H79&gt;6.8,H79&lt;11.3),IF(B$5=1,ROUNDDOWN(58.015*(11.26-H79)^1.81,0),ROUNDDOWN(58.015*(11.5-H79)^1.81,)),0)</f>
        <v>509</v>
      </c>
      <c r="J79" s="44">
        <v>3</v>
      </c>
      <c r="K79" s="27" t="s">
        <v>11</v>
      </c>
      <c r="L79" s="47">
        <v>38.22</v>
      </c>
      <c r="M79" s="37">
        <f>X79</f>
        <v>339</v>
      </c>
      <c r="N79" s="51"/>
      <c r="O79" s="102">
        <f>IF(AND(N79&gt;75),ROUNDDOWN(0.8465*(N79-75)^1.42,0),0)</f>
        <v>0</v>
      </c>
      <c r="P79" s="51">
        <v>407</v>
      </c>
      <c r="Q79" s="79">
        <f>IF(AND(P79&gt;210),ROUNDDOWN(0.14354*(P79-220)^1.4,0),0)</f>
        <v>217</v>
      </c>
      <c r="R79" s="52">
        <v>53.56</v>
      </c>
      <c r="S79" s="102">
        <f>IF(AND(R79&gt;10),ROUNDDOWN(5.33*(R79-10)^1.1,0),0)</f>
        <v>338</v>
      </c>
      <c r="T79" s="52"/>
      <c r="U79" s="102">
        <f>IF(AND(T79&gt;1.5),ROUNDDOWN(51.39*(T79-1.5)^1.05,0),0)</f>
        <v>0</v>
      </c>
      <c r="W79" s="23">
        <f>J79*60+L79</f>
        <v>218.22</v>
      </c>
      <c r="X79" s="24">
        <f>IF(W79&gt;0,(INT(POWER(305.5-W79,1.85)*0.08713)),0)</f>
        <v>339</v>
      </c>
    </row>
    <row r="80" spans="1:24" ht="13.5" thickBot="1">
      <c r="A80" s="14"/>
      <c r="B80" s="15"/>
      <c r="C80" s="16" t="s">
        <v>129</v>
      </c>
      <c r="D80" s="17">
        <v>97</v>
      </c>
      <c r="E80" s="18"/>
      <c r="F80" s="32">
        <f>I80+M80+O80+Q80+S80+U80</f>
        <v>1222</v>
      </c>
      <c r="G80" s="80">
        <f>F75</f>
        <v>6156</v>
      </c>
      <c r="H80" s="119">
        <v>9.17</v>
      </c>
      <c r="I80" s="139">
        <f>IF(AND(H80&gt;6.8,H80&lt;11.3),IF(B$5=1,ROUNDDOWN(58.015*(11.26-H80)^1.81,0),ROUNDDOWN(58.015*(11.5-H80)^1.81,)),0)</f>
        <v>268</v>
      </c>
      <c r="J80" s="46">
        <v>3</v>
      </c>
      <c r="K80" s="28" t="s">
        <v>11</v>
      </c>
      <c r="L80" s="49">
        <v>23.97</v>
      </c>
      <c r="M80" s="39">
        <f>X80</f>
        <v>449</v>
      </c>
      <c r="N80" s="82"/>
      <c r="O80" s="140">
        <f>IF(AND(N80&gt;75),ROUNDDOWN(0.8465*(N80-75)^1.42,0),0)</f>
        <v>0</v>
      </c>
      <c r="P80" s="82">
        <v>420</v>
      </c>
      <c r="Q80" s="141">
        <f>IF(AND(P80&gt;210),ROUNDDOWN(0.14354*(P80-220)^1.4,0),0)</f>
        <v>239</v>
      </c>
      <c r="R80" s="83">
        <v>45.07</v>
      </c>
      <c r="S80" s="140">
        <f>IF(AND(R80&gt;10),ROUNDDOWN(5.33*(R80-10)^1.1,0),0)</f>
        <v>266</v>
      </c>
      <c r="T80" s="83"/>
      <c r="U80" s="140">
        <f>IF(AND(T80&gt;1.5),ROUNDDOWN(51.39*(T80-1.5)^1.05,0),0)</f>
        <v>0</v>
      </c>
      <c r="W80" s="23">
        <f>J80*60+L80</f>
        <v>203.97</v>
      </c>
      <c r="X80" s="24">
        <f>IF(W80&gt;0,(INT(POWER(305.5-W80,1.85)*0.08713)),0)</f>
        <v>449</v>
      </c>
    </row>
    <row r="81" spans="2:21" ht="12.75">
      <c r="B81" s="30"/>
      <c r="F81" s="34"/>
      <c r="G81" s="85">
        <f>F75</f>
        <v>6156</v>
      </c>
      <c r="H81" s="120"/>
      <c r="I81" s="34"/>
      <c r="J81" s="31"/>
      <c r="K81" s="22"/>
      <c r="L81" s="21"/>
      <c r="M81" s="34"/>
      <c r="O81" s="34"/>
      <c r="Q81" s="34"/>
      <c r="S81" s="34"/>
      <c r="U81" s="34"/>
    </row>
    <row r="82" spans="1:21" ht="13.5" hidden="1" thickBot="1">
      <c r="A82" s="3">
        <v>12</v>
      </c>
      <c r="B82" s="29">
        <f>$B$5</f>
        <v>0</v>
      </c>
      <c r="C82" s="5"/>
      <c r="D82" s="6"/>
      <c r="E82" s="7"/>
      <c r="F82" s="35">
        <f>SUM(F83:F87)-MIN(F83:F87)</f>
        <v>0</v>
      </c>
      <c r="G82" s="61">
        <f>F82</f>
        <v>0</v>
      </c>
      <c r="H82" s="121"/>
      <c r="I82" s="63"/>
      <c r="J82" s="90"/>
      <c r="K82" s="65"/>
      <c r="L82" s="91"/>
      <c r="M82" s="67"/>
      <c r="N82" s="68"/>
      <c r="O82" s="63"/>
      <c r="P82" s="68"/>
      <c r="Q82" s="63"/>
      <c r="R82" s="69"/>
      <c r="S82" s="63"/>
      <c r="T82" s="69"/>
      <c r="U82" s="63"/>
    </row>
    <row r="83" spans="1:21" ht="12.75" hidden="1">
      <c r="A83" s="8"/>
      <c r="B83" s="9"/>
      <c r="C83" s="10"/>
      <c r="D83" s="11"/>
      <c r="F83" s="32">
        <f>I83+M83+O83+Q83+S83+U83</f>
        <v>0</v>
      </c>
      <c r="G83" s="71">
        <f>F82</f>
        <v>0</v>
      </c>
      <c r="H83" s="117"/>
      <c r="I83" s="34">
        <f>IF(AND(H83&gt;6.8,H83&lt;12.8),IF($B$5=1,ROUNDDOWN(46.0849*(12.76-H83)^1.81,0),ROUNDDOWN(46.0849*(13-H83)^1.81,)),0)</f>
        <v>0</v>
      </c>
      <c r="J83" s="45"/>
      <c r="K83" s="20" t="s">
        <v>11</v>
      </c>
      <c r="L83" s="48"/>
      <c r="M83" s="38">
        <f>X83</f>
        <v>0</v>
      </c>
      <c r="N83" s="72"/>
      <c r="O83" s="34">
        <f>IF(AND(N83&gt;75),ROUNDDOWN(1.84523*(N83-75)^1.348,0),0)</f>
        <v>0</v>
      </c>
      <c r="P83" s="72"/>
      <c r="Q83" s="34">
        <f>IF(AND(P83&gt;210),ROUNDDOWN(0.188807*(P83-210)^1.41,0),0)</f>
        <v>0</v>
      </c>
      <c r="R83" s="73"/>
      <c r="S83" s="34">
        <f>IF(AND(R83&gt;7.95),ROUNDDOWN(7.86*(R83-7.95)^1.1,0),0)</f>
        <v>0</v>
      </c>
      <c r="T83" s="73"/>
      <c r="U83" s="74">
        <f>IF(AND(T83&gt;1.5),ROUNDDOWN(56.0211*(T83-1.5)^1.05,0),0)</f>
        <v>0</v>
      </c>
    </row>
    <row r="84" spans="1:21" ht="12.75" hidden="1">
      <c r="A84" s="12"/>
      <c r="B84" s="9"/>
      <c r="C84" s="13"/>
      <c r="D84" s="11"/>
      <c r="F84" s="32">
        <f>I84+M84+O84+Q84+S84+U84</f>
        <v>0</v>
      </c>
      <c r="G84" s="76">
        <f>F82</f>
        <v>0</v>
      </c>
      <c r="H84" s="118"/>
      <c r="I84" s="78">
        <f>IF(AND(H84&gt;6.8,H84&lt;12.8),IF($B$5=1,ROUNDDOWN(46.0849*(12.76-H84)^1.81,0),ROUNDDOWN(46.0849*(13-H84)^1.81,)),0)</f>
        <v>0</v>
      </c>
      <c r="J84" s="44"/>
      <c r="K84" s="27" t="s">
        <v>11</v>
      </c>
      <c r="L84" s="47"/>
      <c r="M84" s="37">
        <f>X84</f>
        <v>0</v>
      </c>
      <c r="N84" s="51"/>
      <c r="O84" s="78">
        <f>IF(AND(N84&gt;75),ROUNDDOWN(1.84523*(N84-75)^1.348,0),0)</f>
        <v>0</v>
      </c>
      <c r="P84" s="51"/>
      <c r="Q84" s="78">
        <f>IF(AND(P84&gt;210),ROUNDDOWN(0.188807*(P84-210)^1.41,0),0)</f>
        <v>0</v>
      </c>
      <c r="R84" s="52"/>
      <c r="S84" s="78">
        <f>IF(AND(R84&gt;7.95),ROUNDDOWN(7.86*(R84-7.95)^1.1,0),0)</f>
        <v>0</v>
      </c>
      <c r="T84" s="52"/>
      <c r="U84" s="79">
        <f>IF(AND(T84&gt;1.5),ROUNDDOWN(56.0211*(T84-1.5)^1.05,0),0)</f>
        <v>0</v>
      </c>
    </row>
    <row r="85" spans="1:21" ht="12.75" hidden="1">
      <c r="A85" s="12"/>
      <c r="B85" s="9"/>
      <c r="C85" s="13"/>
      <c r="D85" s="11"/>
      <c r="F85" s="32">
        <f>I85+M85+O85+Q85+S85+U85</f>
        <v>0</v>
      </c>
      <c r="G85" s="76">
        <f>F82</f>
        <v>0</v>
      </c>
      <c r="H85" s="117"/>
      <c r="I85" s="34">
        <f>IF(AND(H85&gt;6.8,H85&lt;12.8),IF($B$5=1,ROUNDDOWN(46.0849*(12.76-H85)^1.81,0),ROUNDDOWN(46.0849*(13-H85)^1.81,)),0)</f>
        <v>0</v>
      </c>
      <c r="J85" s="45"/>
      <c r="K85" s="20" t="s">
        <v>11</v>
      </c>
      <c r="L85" s="48"/>
      <c r="M85" s="38">
        <f>X85</f>
        <v>0</v>
      </c>
      <c r="N85" s="72"/>
      <c r="O85" s="34">
        <f>IF(AND(N85&gt;75),ROUNDDOWN(1.84523*(N85-75)^1.348,0),0)</f>
        <v>0</v>
      </c>
      <c r="P85" s="72"/>
      <c r="Q85" s="34">
        <f>IF(AND(P85&gt;210),ROUNDDOWN(0.188807*(P85-210)^1.41,0),0)</f>
        <v>0</v>
      </c>
      <c r="R85" s="73"/>
      <c r="S85" s="34">
        <f>IF(AND(R85&gt;7.95),ROUNDDOWN(7.86*(R85-7.95)^1.1,0),0)</f>
        <v>0</v>
      </c>
      <c r="T85" s="73"/>
      <c r="U85" s="74">
        <f>IF(AND(T85&gt;1.5),ROUNDDOWN(56.0211*(T85-1.5)^1.05,0),0)</f>
        <v>0</v>
      </c>
    </row>
    <row r="86" spans="1:21" ht="12.75" hidden="1">
      <c r="A86" s="12"/>
      <c r="B86" s="9"/>
      <c r="C86" s="13"/>
      <c r="D86" s="11"/>
      <c r="F86" s="32">
        <f>I86+M86+O86+Q86+S86+U86</f>
        <v>0</v>
      </c>
      <c r="G86" s="76">
        <f>F82</f>
        <v>0</v>
      </c>
      <c r="H86" s="118"/>
      <c r="I86" s="78">
        <f>IF(AND(H86&gt;6.8,H86&lt;12.8),IF($B$5=1,ROUNDDOWN(46.0849*(12.76-H86)^1.81,0),ROUNDDOWN(46.0849*(13-H86)^1.81,)),0)</f>
        <v>0</v>
      </c>
      <c r="J86" s="44"/>
      <c r="K86" s="27" t="s">
        <v>11</v>
      </c>
      <c r="L86" s="47"/>
      <c r="M86" s="37">
        <f>X86</f>
        <v>0</v>
      </c>
      <c r="N86" s="51"/>
      <c r="O86" s="78">
        <f>IF(AND(N86&gt;75),ROUNDDOWN(1.84523*(N86-75)^1.348,0),0)</f>
        <v>0</v>
      </c>
      <c r="P86" s="51"/>
      <c r="Q86" s="78">
        <f>IF(AND(P86&gt;210),ROUNDDOWN(0.188807*(P86-210)^1.41,0),0)</f>
        <v>0</v>
      </c>
      <c r="R86" s="52"/>
      <c r="S86" s="78">
        <f>IF(AND(R86&gt;7.95),ROUNDDOWN(7.86*(R86-7.95)^1.1,0),0)</f>
        <v>0</v>
      </c>
      <c r="T86" s="52"/>
      <c r="U86" s="79">
        <f>IF(AND(T86&gt;1.5),ROUNDDOWN(56.0211*(T86-1.5)^1.05,0),0)</f>
        <v>0</v>
      </c>
    </row>
    <row r="87" spans="1:21" ht="13.5" hidden="1" thickBot="1">
      <c r="A87" s="14"/>
      <c r="B87" s="15"/>
      <c r="C87" s="16"/>
      <c r="D87" s="17"/>
      <c r="E87" s="18"/>
      <c r="F87" s="32">
        <f>I87+M87+O87+Q87+S87+U87</f>
        <v>0</v>
      </c>
      <c r="G87" s="80">
        <f>F82</f>
        <v>0</v>
      </c>
      <c r="H87" s="119"/>
      <c r="I87" s="81">
        <f>IF(AND(H87&gt;6.8,H87&lt;12.8),IF($B$5=1,ROUNDDOWN(46.0849*(12.76-H87)^1.81,0),ROUNDDOWN(46.0849*(13-H87)^1.81,)),0)</f>
        <v>0</v>
      </c>
      <c r="J87" s="46"/>
      <c r="K87" s="28" t="s">
        <v>11</v>
      </c>
      <c r="L87" s="49"/>
      <c r="M87" s="39">
        <f>X87</f>
        <v>0</v>
      </c>
      <c r="N87" s="82"/>
      <c r="O87" s="81">
        <f>IF(AND(N87&gt;75),ROUNDDOWN(1.84523*(N87-75)^1.348,0),0)</f>
        <v>0</v>
      </c>
      <c r="P87" s="82"/>
      <c r="Q87" s="81">
        <f>IF(AND(P87&gt;210),ROUNDDOWN(0.188807*(P87-210)^1.41,0),0)</f>
        <v>0</v>
      </c>
      <c r="R87" s="83"/>
      <c r="S87" s="81">
        <f>IF(AND(R87&gt;7.95),ROUNDDOWN(7.86*(R87-7.95)^1.1,0),0)</f>
        <v>0</v>
      </c>
      <c r="T87" s="83"/>
      <c r="U87" s="81">
        <f>IF(AND(T87&gt;1.5),ROUNDDOWN(56.0211*(T87-1.5)^1.05,0),0)</f>
        <v>0</v>
      </c>
    </row>
  </sheetData>
  <sheetProtection/>
  <mergeCells count="3">
    <mergeCell ref="A1:U2"/>
    <mergeCell ref="H3:O3"/>
    <mergeCell ref="J4:L4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6.8515625" style="0" customWidth="1"/>
    <col min="2" max="2" width="29.421875" style="0" customWidth="1"/>
    <col min="3" max="3" width="6.8515625" style="0" customWidth="1"/>
    <col min="4" max="4" width="8.00390625" style="0" customWidth="1"/>
    <col min="5" max="5" width="12.7109375" style="0" customWidth="1"/>
    <col min="6" max="6" width="4.7109375" style="0" customWidth="1"/>
    <col min="7" max="7" width="12.57421875" style="0" customWidth="1"/>
    <col min="8" max="8" width="4.7109375" style="0" customWidth="1"/>
    <col min="9" max="9" width="12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3.28125" style="0" customWidth="1"/>
    <col min="14" max="14" width="4.7109375" style="0" customWidth="1"/>
  </cols>
  <sheetData>
    <row r="1" spans="1:14" ht="12.75">
      <c r="A1" s="145" t="s">
        <v>82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</row>
    <row r="2" spans="1:14" ht="12.75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</row>
    <row r="3" spans="1:14" ht="18.75">
      <c r="A3" s="134" t="s">
        <v>132</v>
      </c>
      <c r="B3" s="110"/>
      <c r="C3" s="110"/>
      <c r="D3" s="146" t="s">
        <v>33</v>
      </c>
      <c r="E3" s="146"/>
      <c r="F3" s="146"/>
      <c r="G3" s="146"/>
      <c r="H3" s="146"/>
      <c r="I3" s="146"/>
      <c r="J3" s="110"/>
      <c r="K3" s="110"/>
      <c r="L3" s="110"/>
      <c r="M3" s="111"/>
      <c r="N3" s="112" t="s">
        <v>41</v>
      </c>
    </row>
    <row r="4" spans="8:11" ht="12.75">
      <c r="H4" s="54"/>
      <c r="K4" s="93"/>
    </row>
    <row r="5" spans="1:4" ht="12.75">
      <c r="A5" s="94" t="s">
        <v>9</v>
      </c>
      <c r="B5" s="94" t="s">
        <v>10</v>
      </c>
      <c r="C5" s="95" t="s">
        <v>139</v>
      </c>
      <c r="D5" s="95" t="s">
        <v>32</v>
      </c>
    </row>
    <row r="6" spans="1:4" ht="12.75">
      <c r="A6" s="128"/>
      <c r="B6" s="128"/>
      <c r="C6" s="129"/>
      <c r="D6" s="129"/>
    </row>
    <row r="7" spans="1:15" ht="12.75">
      <c r="A7" s="130">
        <v>1</v>
      </c>
      <c r="B7" s="131" t="str">
        <f>'Bodování _ci'!$C$54</f>
        <v>ZŠ Přerov, Za Mlýnem</v>
      </c>
      <c r="C7" s="132" t="str">
        <f>'Bodování _ci'!$E$54</f>
        <v>PR</v>
      </c>
      <c r="D7" s="133">
        <f>'Bodování _ci'!$F$54</f>
        <v>7202</v>
      </c>
      <c r="E7" s="127" t="str">
        <f>'Bodování _ci'!$C$55</f>
        <v>Přibyl David</v>
      </c>
      <c r="F7" s="123">
        <f>'Bodování _ci'!$F$55</f>
        <v>1857</v>
      </c>
      <c r="G7" s="122" t="str">
        <f>'Bodování _ci'!$C$56</f>
        <v>Zábranský Jan</v>
      </c>
      <c r="H7" s="123">
        <f>'Bodování _ci'!$F$56</f>
        <v>1363</v>
      </c>
      <c r="I7" s="122" t="str">
        <f>'Bodování _ci'!$C$57</f>
        <v>Grepl Daniel</v>
      </c>
      <c r="J7" s="123">
        <f>'Bodování _ci'!$F$57</f>
        <v>1737</v>
      </c>
      <c r="K7" s="122" t="str">
        <f>'Bodování _ci'!$C$58</f>
        <v>Jandásek Marek</v>
      </c>
      <c r="L7" s="123">
        <f>'Bodování _ci'!$F$58</f>
        <v>2066</v>
      </c>
      <c r="M7" s="122" t="str">
        <f>'Bodování _ci'!$C$59</f>
        <v>Jedlička Patrik</v>
      </c>
      <c r="N7" s="123">
        <f>'Bodování _ci'!$F$59</f>
        <v>1542</v>
      </c>
      <c r="O7" s="19"/>
    </row>
    <row r="8" spans="1:14" ht="12.75">
      <c r="A8" s="130">
        <v>2</v>
      </c>
      <c r="B8" s="131" t="str">
        <f>'Bodování _ci'!$C$5</f>
        <v>ZŠ a MŠ Hranice, Struhlovsko A</v>
      </c>
      <c r="C8" s="132" t="str">
        <f>'Bodování _ci'!$E$5</f>
        <v>PR</v>
      </c>
      <c r="D8" s="133">
        <f>'Bodování _ci'!$F$5</f>
        <v>7071</v>
      </c>
      <c r="E8" s="127" t="str">
        <f>'Bodování _ci'!$C$6</f>
        <v>Maňák Jaroslav</v>
      </c>
      <c r="F8" s="123">
        <f>'Bodování _ci'!$F$6</f>
        <v>1719</v>
      </c>
      <c r="G8" s="122" t="str">
        <f>'Bodování _ci'!$C$7</f>
        <v>Vilím Jaroslav</v>
      </c>
      <c r="H8" s="123">
        <f>'Bodování _ci'!$F$7</f>
        <v>2012</v>
      </c>
      <c r="I8" s="122" t="str">
        <f>'Bodování _ci'!$C$8</f>
        <v>Hendrych Daniel</v>
      </c>
      <c r="J8" s="123">
        <f>'Bodování _ci'!$F$8</f>
        <v>1375</v>
      </c>
      <c r="K8" s="122" t="str">
        <f>'Bodování _ci'!$C$9</f>
        <v>Motloch Patrik</v>
      </c>
      <c r="L8" s="123">
        <f>'Bodování _ci'!$F$9</f>
        <v>1641</v>
      </c>
      <c r="M8" s="122" t="str">
        <f>'Bodování _ci'!$C$10</f>
        <v>Seibert Jan</v>
      </c>
      <c r="N8" s="123">
        <f>'Bodování _ci'!$F$10</f>
        <v>1699</v>
      </c>
    </row>
    <row r="9" spans="1:14" ht="12.75">
      <c r="A9" s="130">
        <v>3</v>
      </c>
      <c r="B9" s="131" t="str">
        <f>'Bodování _ci'!$C$40</f>
        <v>ZŠ a MŠ Všechovice</v>
      </c>
      <c r="C9" s="132" t="str">
        <f>'Bodování _ci'!$E$40</f>
        <v>PR</v>
      </c>
      <c r="D9" s="133">
        <f>'Bodování _ci'!$F$40</f>
        <v>6820</v>
      </c>
      <c r="E9" s="127" t="str">
        <f>'Bodování _ci'!$C$41</f>
        <v>Lehnert Dominik</v>
      </c>
      <c r="F9" s="123">
        <f>'Bodování _ci'!$F$41</f>
        <v>1420</v>
      </c>
      <c r="G9" s="122" t="str">
        <f>'Bodování _ci'!$C$42</f>
        <v>Walach Martin</v>
      </c>
      <c r="H9" s="123">
        <f>'Bodování _ci'!$F$42</f>
        <v>1851</v>
      </c>
      <c r="I9" s="122" t="str">
        <f>'Bodování _ci'!$C$43</f>
        <v>Rolinc Daniel</v>
      </c>
      <c r="J9" s="123">
        <f>'Bodování _ci'!$F$43</f>
        <v>1691</v>
      </c>
      <c r="K9" s="122" t="str">
        <f>'Bodování _ci'!$C$44</f>
        <v>Ševčík Nikolas</v>
      </c>
      <c r="L9" s="123">
        <f>'Bodování _ci'!$F$44</f>
        <v>1858</v>
      </c>
      <c r="M9" s="122">
        <f>'Bodování _ci'!$C$45</f>
        <v>0</v>
      </c>
      <c r="N9" s="123">
        <f>'Bodování _ci'!$F$45</f>
        <v>0</v>
      </c>
    </row>
    <row r="10" spans="1:14" ht="12.75">
      <c r="A10" s="130">
        <v>4</v>
      </c>
      <c r="B10" s="131" t="str">
        <f>'Bodování _ci'!$C$26</f>
        <v>ZŠ Hranice, 1.máje </v>
      </c>
      <c r="C10" s="132" t="str">
        <f>'Bodování _ci'!$E$26</f>
        <v>PR</v>
      </c>
      <c r="D10" s="133">
        <f>'Bodování _ci'!$F$26</f>
        <v>6394</v>
      </c>
      <c r="E10" s="127" t="str">
        <f>'Bodování _ci'!$C$27</f>
        <v>Gerhard Zdeněk</v>
      </c>
      <c r="F10" s="123">
        <f>'Bodování _ci'!$F$27</f>
        <v>1519</v>
      </c>
      <c r="G10" s="122" t="str">
        <f>'Bodování _ci'!$C$28</f>
        <v>Minařík Kamil</v>
      </c>
      <c r="H10" s="123">
        <f>'Bodování _ci'!$F$28</f>
        <v>1807</v>
      </c>
      <c r="I10" s="122" t="str">
        <f>'Bodování _ci'!$C$29</f>
        <v>Czyz Daniel</v>
      </c>
      <c r="J10" s="123">
        <f>'Bodování _ci'!$F$29</f>
        <v>1554</v>
      </c>
      <c r="K10" s="122" t="str">
        <f>'Bodování _ci'!$C$30</f>
        <v>Hošťálek Petr</v>
      </c>
      <c r="L10" s="123">
        <f>'Bodování _ci'!$F$30</f>
        <v>1514</v>
      </c>
      <c r="M10" s="122" t="str">
        <f>'Bodování _ci'!$C$31</f>
        <v>Kolář Dominik</v>
      </c>
      <c r="N10" s="123">
        <f>'Bodování _ci'!$F$31</f>
        <v>1214</v>
      </c>
    </row>
    <row r="11" spans="1:14" ht="12.75">
      <c r="A11" s="130">
        <v>5</v>
      </c>
      <c r="B11" s="131" t="str">
        <f>'Bodování _ci'!$C$75</f>
        <v>ZŠ a MŠ Hranice, Struhlovsko B</v>
      </c>
      <c r="C11" s="132" t="str">
        <f>'Bodování _ci'!$E$75</f>
        <v>PR</v>
      </c>
      <c r="D11" s="133">
        <f>'Bodování _ci'!$F$75</f>
        <v>6156</v>
      </c>
      <c r="E11" s="127" t="str">
        <f>'Bodování _ci'!$C$76</f>
        <v>Kočajnar Tomáš</v>
      </c>
      <c r="F11" s="123">
        <f>'Bodování _ci'!$F$76</f>
        <v>1278</v>
      </c>
      <c r="G11" s="122" t="str">
        <f>'Bodování _ci'!$C$77</f>
        <v>Sázavský Michal</v>
      </c>
      <c r="H11" s="123">
        <f>'Bodování _ci'!$F$77</f>
        <v>1634</v>
      </c>
      <c r="I11" s="122" t="str">
        <f>'Bodování _ci'!$C$78</f>
        <v>Pírko Petr</v>
      </c>
      <c r="J11" s="123">
        <f>'Bodování _ci'!$F$78</f>
        <v>1841</v>
      </c>
      <c r="K11" s="122" t="str">
        <f>'Bodování _ci'!$C$79</f>
        <v>Vozák Lukáš</v>
      </c>
      <c r="L11" s="123">
        <f>'Bodování _ci'!$F$79</f>
        <v>1403</v>
      </c>
      <c r="M11" s="122" t="str">
        <f>'Bodování _ci'!$C$80</f>
        <v>Vývoda Jan</v>
      </c>
      <c r="N11" s="123">
        <f>'Bodování _ci'!$F$80</f>
        <v>1222</v>
      </c>
    </row>
    <row r="12" spans="1:14" ht="12.75">
      <c r="A12" s="130">
        <v>6</v>
      </c>
      <c r="B12" s="131" t="str">
        <f>'Bodování _ci'!$C$47</f>
        <v>ZŠ Přerov, Želatovská</v>
      </c>
      <c r="C12" s="132" t="str">
        <f>'Bodování _ci'!$E$47</f>
        <v>PR</v>
      </c>
      <c r="D12" s="133">
        <f>'Bodování _ci'!$F$47</f>
        <v>5678</v>
      </c>
      <c r="E12" s="127" t="str">
        <f>'Bodování _ci'!$C$48</f>
        <v>Kočica Filip</v>
      </c>
      <c r="F12" s="123">
        <f>'Bodování _ci'!$F$48</f>
        <v>1535</v>
      </c>
      <c r="G12" s="122" t="str">
        <f>'Bodování _ci'!$C$49</f>
        <v>Procházka Tomáš</v>
      </c>
      <c r="H12" s="123">
        <f>'Bodování _ci'!$F$49</f>
        <v>1390</v>
      </c>
      <c r="I12" s="122" t="str">
        <f>'Bodování _ci'!$C$50</f>
        <v>Hošek David</v>
      </c>
      <c r="J12" s="123">
        <f>'Bodování _ci'!$F$50</f>
        <v>1334</v>
      </c>
      <c r="K12" s="122" t="str">
        <f>'Bodování _ci'!$C$51</f>
        <v>Nezval Vojtěch</v>
      </c>
      <c r="L12" s="123">
        <f>'Bodování _ci'!$F$51</f>
        <v>1028</v>
      </c>
      <c r="M12" s="122" t="str">
        <f>'Bodování _ci'!$C$52</f>
        <v>Puška Boris</v>
      </c>
      <c r="N12" s="123">
        <f>'Bodování _ci'!$F$52</f>
        <v>1419</v>
      </c>
    </row>
    <row r="13" spans="1:14" ht="12.75">
      <c r="A13" s="130">
        <v>7</v>
      </c>
      <c r="B13" s="131" t="str">
        <f>'Bodování _ci'!$C$19</f>
        <v>ZŠ Dřevohostice</v>
      </c>
      <c r="C13" s="132" t="str">
        <f>'Bodování _ci'!$E$19</f>
        <v>PR</v>
      </c>
      <c r="D13" s="133">
        <f>'Bodování _ci'!$F$19</f>
        <v>5309</v>
      </c>
      <c r="E13" s="127" t="str">
        <f>'Bodování _ci'!$C$20</f>
        <v>Bakala Josef</v>
      </c>
      <c r="F13" s="123">
        <f>'Bodování _ci'!$F$20</f>
        <v>1529</v>
      </c>
      <c r="G13" s="122" t="str">
        <f>'Bodování _ci'!$C$21</f>
        <v>Bařina Adam</v>
      </c>
      <c r="H13" s="123">
        <f>'Bodování _ci'!$F$21</f>
        <v>964</v>
      </c>
      <c r="I13" s="122" t="str">
        <f>'Bodování _ci'!$C$22</f>
        <v>Buršík Andrej</v>
      </c>
      <c r="J13" s="123">
        <f>'Bodování _ci'!$F$22</f>
        <v>1344</v>
      </c>
      <c r="K13" s="122" t="str">
        <f>'Bodování _ci'!$C$23</f>
        <v>Bršťák Robin</v>
      </c>
      <c r="L13" s="123">
        <f>'Bodování _ci'!$F$23</f>
        <v>1303</v>
      </c>
      <c r="M13" s="122" t="str">
        <f>'Bodování _ci'!$C$24</f>
        <v>Krajcar Filip</v>
      </c>
      <c r="N13" s="123">
        <f>'Bodování _ci'!$F$24</f>
        <v>1133</v>
      </c>
    </row>
    <row r="14" spans="1:14" ht="12.75">
      <c r="A14" s="130">
        <v>8</v>
      </c>
      <c r="B14" s="131" t="str">
        <f>'Bodování _ci'!$C$68</f>
        <v>ZŠ a MŠ Drahotuše B</v>
      </c>
      <c r="C14" s="132" t="str">
        <f>'Bodování _ci'!$E$68</f>
        <v>PR</v>
      </c>
      <c r="D14" s="133">
        <f>'Bodování _ci'!$F$68</f>
        <v>5273</v>
      </c>
      <c r="E14" s="127" t="str">
        <f>'Bodování _ci'!$C$69</f>
        <v>BeranTomáš</v>
      </c>
      <c r="F14" s="123">
        <f>'Bodování _ci'!$F$69</f>
        <v>1134</v>
      </c>
      <c r="G14" s="122" t="str">
        <f>'Bodování _ci'!$C$70</f>
        <v>Peperník Tomáš</v>
      </c>
      <c r="H14" s="123">
        <f>'Bodování _ci'!$F$70</f>
        <v>1804</v>
      </c>
      <c r="I14" s="122" t="str">
        <f>'Bodování _ci'!$C$71</f>
        <v>Částečka Roman</v>
      </c>
      <c r="J14" s="123">
        <f>'Bodování _ci'!$F$71</f>
        <v>960</v>
      </c>
      <c r="K14" s="122" t="str">
        <f>'Bodování _ci'!$C$72</f>
        <v>Navrátil Dominik</v>
      </c>
      <c r="L14" s="123">
        <f>'Bodování _ci'!$F$72</f>
        <v>1375</v>
      </c>
      <c r="M14" s="122">
        <f>'Bodování _ci'!$C$73</f>
        <v>0</v>
      </c>
      <c r="N14" s="123">
        <f>'Bodování _ci'!$F$73</f>
        <v>0</v>
      </c>
    </row>
    <row r="15" spans="1:14" ht="12.75">
      <c r="A15" s="130">
        <v>9</v>
      </c>
      <c r="B15" s="131" t="str">
        <f>'Bodování _ci'!$C$12</f>
        <v>ZŠ Přerov, Svisle</v>
      </c>
      <c r="C15" s="132" t="str">
        <f>'Bodování _ci'!$E$12</f>
        <v>PR</v>
      </c>
      <c r="D15" s="133">
        <f>'Bodování _ci'!$F$12</f>
        <v>5192</v>
      </c>
      <c r="E15" s="127">
        <f>'Bodování _ci'!$C$13</f>
        <v>0</v>
      </c>
      <c r="F15" s="123">
        <f>'Bodování _ci'!$F$13</f>
        <v>0</v>
      </c>
      <c r="G15" s="122" t="str">
        <f>'Bodování _ci'!$C$14</f>
        <v>Gregovský Jaroslav</v>
      </c>
      <c r="H15" s="123">
        <f>'Bodování _ci'!$F$14</f>
        <v>1351</v>
      </c>
      <c r="I15" s="122" t="str">
        <f>'Bodování _ci'!$C$15</f>
        <v>Švarc Libor</v>
      </c>
      <c r="J15" s="123">
        <f>'Bodování _ci'!$F$15</f>
        <v>1557</v>
      </c>
      <c r="K15" s="122" t="str">
        <f>'Bodování _ci'!$C$16</f>
        <v>Bečák Daniel</v>
      </c>
      <c r="L15" s="123">
        <f>'Bodování _ci'!$F$16</f>
        <v>1144</v>
      </c>
      <c r="M15" s="122" t="str">
        <f>'Bodování _ci'!$C$17</f>
        <v>Gerhát Michal</v>
      </c>
      <c r="N15" s="123">
        <f>'Bodování _ci'!$F$17</f>
        <v>1140</v>
      </c>
    </row>
    <row r="16" spans="1:14" ht="12.75">
      <c r="A16" s="130">
        <v>10</v>
      </c>
      <c r="B16" s="131" t="str">
        <f>'Bodování _ci'!$C$61</f>
        <v>ZŠ a MŠ Drahotuše A</v>
      </c>
      <c r="C16" s="132" t="str">
        <f>'Bodování _ci'!$E$61</f>
        <v>PR</v>
      </c>
      <c r="D16" s="133">
        <f>'Bodování _ci'!$F$61</f>
        <v>4205</v>
      </c>
      <c r="E16" s="127" t="str">
        <f>'Bodování _ci'!$C$62</f>
        <v>Heger Jakub</v>
      </c>
      <c r="F16" s="123">
        <f>'Bodování _ci'!$F$62</f>
        <v>892</v>
      </c>
      <c r="G16" s="122" t="str">
        <f>'Bodování _ci'!$C$63</f>
        <v>Vinklárek Patrik</v>
      </c>
      <c r="H16" s="123">
        <f>'Bodování _ci'!$F$63</f>
        <v>1309</v>
      </c>
      <c r="I16" s="122" t="str">
        <f>'Bodování _ci'!$C$64</f>
        <v>Beran Daniel</v>
      </c>
      <c r="J16" s="123">
        <f>'Bodování _ci'!$F$64</f>
        <v>1070</v>
      </c>
      <c r="K16" s="122" t="str">
        <f>'Bodování _ci'!$C$65</f>
        <v>Škrobal David</v>
      </c>
      <c r="L16" s="123">
        <f>'Bodování _ci'!$F$65</f>
        <v>934</v>
      </c>
      <c r="M16" s="122">
        <f>'Bodování _ci'!$C$66</f>
        <v>0</v>
      </c>
      <c r="N16" s="123">
        <f>'Bodování _ci'!$F$66</f>
        <v>0</v>
      </c>
    </row>
    <row r="17" spans="1:4" ht="12.75">
      <c r="A17" s="128"/>
      <c r="B17" s="128"/>
      <c r="C17" s="128"/>
      <c r="D17" s="128"/>
    </row>
  </sheetData>
  <sheetProtection/>
  <mergeCells count="2">
    <mergeCell ref="A1:N2"/>
    <mergeCell ref="D3:I3"/>
  </mergeCells>
  <printOptions/>
  <pageMargins left="0.2362204724409449" right="0.1968503937007874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EUROSTAV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Šebelka</dc:creator>
  <cp:keywords/>
  <dc:description/>
  <cp:lastModifiedBy>Ulehla</cp:lastModifiedBy>
  <cp:lastPrinted>2012-05-24T10:57:58Z</cp:lastPrinted>
  <dcterms:created xsi:type="dcterms:W3CDTF">2004-05-04T09:41:28Z</dcterms:created>
  <dcterms:modified xsi:type="dcterms:W3CDTF">2012-05-24T20:28:26Z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-1464874129</vt:i4>
  </property>
  <property fmtid="{D5CDD505-2E9C-101B-9397-08002B2CF9AE}" pid="3" name="_EmailSubject">
    <vt:lpwstr>Atletický čtyřboj</vt:lpwstr>
  </property>
  <property fmtid="{D5CDD505-2E9C-101B-9397-08002B2CF9AE}" pid="4" name="_AuthorEmail">
    <vt:lpwstr>sebelka@eurostavlbc.cz</vt:lpwstr>
  </property>
  <property fmtid="{D5CDD505-2E9C-101B-9397-08002B2CF9AE}" pid="5" name="_AuthorEmailDisplayName">
    <vt:lpwstr>Karel Šebelka Eurostav s.r.o. Liberec</vt:lpwstr>
  </property>
  <property fmtid="{D5CDD505-2E9C-101B-9397-08002B2CF9AE}" pid="6" name="_ReviewingToolsShownOnce">
    <vt:lpwstr/>
  </property>
</Properties>
</file>